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PE\088\Excel\"/>
    </mc:Choice>
  </mc:AlternateContent>
  <bookViews>
    <workbookView xWindow="-105" yWindow="-105" windowWidth="23250" windowHeight="1245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Distribution of Holding" sheetId="40" r:id="rId12"/>
    <sheet name="Pldgshrs" sheetId="39" r:id="rId13"/>
  </sheets>
  <calcPr calcId="152511"/>
</workbook>
</file>

<file path=xl/calcChain.xml><?xml version="1.0" encoding="utf-8"?>
<calcChain xmlns="http://schemas.openxmlformats.org/spreadsheetml/2006/main">
  <c r="I7" i="13" l="1"/>
  <c r="I8" i="13" s="1"/>
  <c r="L7" i="13"/>
  <c r="M7" i="13" s="1"/>
  <c r="Q7" i="13"/>
  <c r="S7" i="13"/>
  <c r="S8" i="13" s="1"/>
  <c r="O7" i="13"/>
  <c r="H7" i="13"/>
  <c r="I6" i="13"/>
  <c r="L6" i="13"/>
  <c r="M6" i="13" s="1"/>
  <c r="Q6" i="13"/>
  <c r="S6" i="13"/>
  <c r="O6" i="13"/>
  <c r="H6" i="13"/>
  <c r="T8" i="13"/>
  <c r="R8" i="13"/>
  <c r="P8" i="13"/>
  <c r="N8" i="13"/>
  <c r="L8" i="13"/>
  <c r="K8" i="13"/>
  <c r="J8" i="13"/>
  <c r="G8" i="13"/>
  <c r="F8" i="13"/>
  <c r="E8" i="13"/>
  <c r="M57" i="10"/>
  <c r="N57" i="10" s="1"/>
  <c r="I57" i="10"/>
  <c r="J57" i="10" s="1"/>
  <c r="M56" i="10"/>
  <c r="N56" i="10" s="1"/>
  <c r="I56" i="10"/>
  <c r="J56" i="10" s="1"/>
  <c r="P56" i="10"/>
  <c r="M55" i="10"/>
  <c r="N55" i="10" s="1"/>
  <c r="I55" i="10"/>
  <c r="J55" i="10" s="1"/>
  <c r="P55" i="10"/>
  <c r="M54" i="10"/>
  <c r="I54" i="10"/>
  <c r="J54" i="10" s="1"/>
  <c r="N54" i="10"/>
  <c r="M53" i="10"/>
  <c r="N53" i="10" s="1"/>
  <c r="I53" i="10"/>
  <c r="J53" i="10" s="1"/>
  <c r="M52" i="10"/>
  <c r="N52" i="10" s="1"/>
  <c r="I52" i="10"/>
  <c r="J52" i="10" s="1"/>
  <c r="M51" i="10"/>
  <c r="N51" i="10" s="1"/>
  <c r="I51" i="10"/>
  <c r="J51" i="10" s="1"/>
  <c r="M50" i="10"/>
  <c r="I50" i="10"/>
  <c r="J50" i="10" s="1"/>
  <c r="N50" i="10"/>
  <c r="P50" i="10"/>
  <c r="M49" i="10"/>
  <c r="I49" i="10"/>
  <c r="J49" i="10" s="1"/>
  <c r="N49" i="10"/>
  <c r="P49" i="10"/>
  <c r="M47" i="10"/>
  <c r="I47" i="10"/>
  <c r="J47" i="10" s="1"/>
  <c r="N47" i="10"/>
  <c r="P47" i="10"/>
  <c r="M46" i="10"/>
  <c r="N46" i="10" s="1"/>
  <c r="I46" i="10"/>
  <c r="J46" i="10" s="1"/>
  <c r="M45" i="10"/>
  <c r="N45" i="10" s="1"/>
  <c r="I45" i="10"/>
  <c r="J45" i="10" s="1"/>
  <c r="M44" i="10"/>
  <c r="N44" i="10" s="1"/>
  <c r="I44" i="10"/>
  <c r="J44" i="10" s="1"/>
  <c r="M43" i="10"/>
  <c r="N43" i="10" s="1"/>
  <c r="I43" i="10"/>
  <c r="J43" i="10" s="1"/>
  <c r="P43" i="10"/>
  <c r="M42" i="10"/>
  <c r="N42" i="10" s="1"/>
  <c r="I42" i="10"/>
  <c r="J42" i="10" s="1"/>
  <c r="P42" i="10"/>
  <c r="M41" i="10"/>
  <c r="N41" i="10" s="1"/>
  <c r="I41" i="10"/>
  <c r="J41" i="10"/>
  <c r="P41" i="10"/>
  <c r="M40" i="10"/>
  <c r="N40" i="10" s="1"/>
  <c r="I40" i="10"/>
  <c r="J40" i="10" s="1"/>
  <c r="M39" i="10"/>
  <c r="I39" i="10"/>
  <c r="J39" i="10" s="1"/>
  <c r="N39" i="10"/>
  <c r="P39" i="10"/>
  <c r="M38" i="10"/>
  <c r="I38" i="10"/>
  <c r="J38" i="10" s="1"/>
  <c r="N38" i="10"/>
  <c r="M37" i="10"/>
  <c r="N37" i="10" s="1"/>
  <c r="I37" i="10"/>
  <c r="J37" i="10" s="1"/>
  <c r="M36" i="10"/>
  <c r="N36" i="10" s="1"/>
  <c r="I36" i="10"/>
  <c r="J36" i="10" s="1"/>
  <c r="M35" i="10"/>
  <c r="N35" i="10" s="1"/>
  <c r="I35" i="10"/>
  <c r="J35" i="10" s="1"/>
  <c r="P35" i="10"/>
  <c r="M34" i="10"/>
  <c r="N34" i="10" s="1"/>
  <c r="I34" i="10"/>
  <c r="J34" i="10" s="1"/>
  <c r="P34" i="10"/>
  <c r="M33" i="10"/>
  <c r="N33" i="10" s="1"/>
  <c r="I33" i="10"/>
  <c r="J33" i="10" s="1"/>
  <c r="P33" i="10"/>
  <c r="M32" i="10"/>
  <c r="N32" i="10" s="1"/>
  <c r="I32" i="10"/>
  <c r="J32" i="10" s="1"/>
  <c r="P32" i="10"/>
  <c r="M31" i="10"/>
  <c r="N31" i="10" s="1"/>
  <c r="I31" i="10"/>
  <c r="J31" i="10" s="1"/>
  <c r="P31" i="10"/>
  <c r="M30" i="10"/>
  <c r="I30" i="10"/>
  <c r="J30" i="10" s="1"/>
  <c r="N30" i="10"/>
  <c r="P30" i="10"/>
  <c r="M29" i="10"/>
  <c r="N29" i="10" s="1"/>
  <c r="I29" i="10"/>
  <c r="J29" i="10" s="1"/>
  <c r="P29" i="10"/>
  <c r="M28" i="10"/>
  <c r="N28" i="10" s="1"/>
  <c r="I28" i="10"/>
  <c r="J28" i="10" s="1"/>
  <c r="P28" i="10"/>
  <c r="M27" i="10"/>
  <c r="I27" i="10"/>
  <c r="J27" i="10" s="1"/>
  <c r="N27" i="10"/>
  <c r="P27" i="10"/>
  <c r="M26" i="10"/>
  <c r="I26" i="10"/>
  <c r="J26" i="10" s="1"/>
  <c r="N26" i="10"/>
  <c r="P26" i="10"/>
  <c r="M25" i="10"/>
  <c r="I25" i="10"/>
  <c r="J25" i="10" s="1"/>
  <c r="N25" i="10"/>
  <c r="P25" i="10"/>
  <c r="M24" i="10"/>
  <c r="I24" i="10"/>
  <c r="J24" i="10" s="1"/>
  <c r="N24" i="10"/>
  <c r="P24" i="10"/>
  <c r="M23" i="10"/>
  <c r="I23" i="10"/>
  <c r="J23" i="10" s="1"/>
  <c r="N23" i="10"/>
  <c r="P23" i="10"/>
  <c r="M22" i="10"/>
  <c r="I22" i="10"/>
  <c r="J22" i="10"/>
  <c r="N22" i="10"/>
  <c r="P22" i="10"/>
  <c r="M21" i="10"/>
  <c r="I21" i="10"/>
  <c r="J21" i="10"/>
  <c r="N21" i="10"/>
  <c r="P21" i="10"/>
  <c r="M20" i="10"/>
  <c r="I20" i="10"/>
  <c r="J20" i="10" s="1"/>
  <c r="N20" i="10"/>
  <c r="P20" i="10"/>
  <c r="M19" i="10"/>
  <c r="I19" i="10"/>
  <c r="J19" i="10"/>
  <c r="N19" i="10"/>
  <c r="P19" i="10"/>
  <c r="M18" i="10"/>
  <c r="I18" i="10"/>
  <c r="J18" i="10" s="1"/>
  <c r="N18" i="10"/>
  <c r="P18" i="10"/>
  <c r="M17" i="10"/>
  <c r="I17" i="10"/>
  <c r="J17" i="10" s="1"/>
  <c r="N17" i="10"/>
  <c r="M16" i="10"/>
  <c r="I16" i="10"/>
  <c r="J16" i="10"/>
  <c r="N16" i="10"/>
  <c r="P16" i="10"/>
  <c r="M15" i="10"/>
  <c r="N15" i="10" s="1"/>
  <c r="I15" i="10"/>
  <c r="P15" i="10" s="1"/>
  <c r="J15" i="10"/>
  <c r="M14" i="10"/>
  <c r="N14" i="10" s="1"/>
  <c r="I14" i="10"/>
  <c r="J14" i="10" s="1"/>
  <c r="M13" i="10"/>
  <c r="N13" i="10" s="1"/>
  <c r="I13" i="10"/>
  <c r="J13" i="10" s="1"/>
  <c r="M12" i="10"/>
  <c r="N12" i="10" s="1"/>
  <c r="I12" i="10"/>
  <c r="J12" i="10" s="1"/>
  <c r="M11" i="10"/>
  <c r="N11" i="10" s="1"/>
  <c r="I11" i="10"/>
  <c r="J11" i="10" s="1"/>
  <c r="P11" i="10"/>
  <c r="M10" i="10"/>
  <c r="N10" i="10" s="1"/>
  <c r="I10" i="10"/>
  <c r="J10" i="10" s="1"/>
  <c r="P10" i="10"/>
  <c r="M9" i="10"/>
  <c r="I9" i="10"/>
  <c r="J9" i="10" s="1"/>
  <c r="N9" i="10"/>
  <c r="P9" i="10"/>
  <c r="M8" i="10"/>
  <c r="I8" i="10"/>
  <c r="J8" i="10" s="1"/>
  <c r="N8" i="10"/>
  <c r="P8" i="10"/>
  <c r="M7" i="10"/>
  <c r="I7" i="10"/>
  <c r="J7" i="10" s="1"/>
  <c r="N7" i="10"/>
  <c r="P7" i="10"/>
  <c r="U58" i="10"/>
  <c r="S58" i="10"/>
  <c r="Q58" i="10"/>
  <c r="O58" i="10"/>
  <c r="L58" i="10"/>
  <c r="K58" i="10"/>
  <c r="H58" i="10"/>
  <c r="G58" i="10"/>
  <c r="F58" i="10"/>
  <c r="E58" i="10"/>
  <c r="X57" i="10"/>
  <c r="W57" i="10"/>
  <c r="V57" i="10"/>
  <c r="U57" i="10"/>
  <c r="S57" i="10"/>
  <c r="Q57" i="10"/>
  <c r="O57" i="10"/>
  <c r="L57" i="10"/>
  <c r="K57" i="10"/>
  <c r="H57" i="10"/>
  <c r="G57" i="10"/>
  <c r="F57" i="10"/>
  <c r="E57" i="10"/>
  <c r="X32" i="10"/>
  <c r="W32" i="10"/>
  <c r="V32" i="10"/>
  <c r="U32" i="10"/>
  <c r="S32" i="10"/>
  <c r="Q32" i="10"/>
  <c r="O32" i="10"/>
  <c r="L32" i="10"/>
  <c r="K32" i="10"/>
  <c r="H32" i="10"/>
  <c r="G32" i="10"/>
  <c r="F32" i="10"/>
  <c r="E32" i="10"/>
  <c r="X27" i="10"/>
  <c r="W27" i="10"/>
  <c r="V27" i="10"/>
  <c r="U27" i="10"/>
  <c r="S27" i="10"/>
  <c r="Q27" i="10"/>
  <c r="O27" i="10"/>
  <c r="L27" i="10"/>
  <c r="K27" i="10"/>
  <c r="H27" i="10"/>
  <c r="G27" i="10"/>
  <c r="F27" i="10"/>
  <c r="E27" i="10"/>
  <c r="X18" i="10"/>
  <c r="W18" i="10"/>
  <c r="V18" i="10"/>
  <c r="U18" i="10"/>
  <c r="S18" i="10"/>
  <c r="Q18" i="10"/>
  <c r="O18" i="10"/>
  <c r="L18" i="10"/>
  <c r="K18" i="10"/>
  <c r="H18" i="10"/>
  <c r="G18" i="10"/>
  <c r="F18" i="10"/>
  <c r="E18" i="10"/>
  <c r="Q25" i="7"/>
  <c r="O25" i="7"/>
  <c r="N25" i="7"/>
  <c r="K25" i="7"/>
  <c r="J25" i="7"/>
  <c r="Q24" i="7"/>
  <c r="O24" i="7"/>
  <c r="N24" i="7"/>
  <c r="K24" i="7"/>
  <c r="J24" i="7"/>
  <c r="Q23" i="7"/>
  <c r="O23" i="7"/>
  <c r="N23" i="7"/>
  <c r="K23" i="7"/>
  <c r="J23" i="7"/>
  <c r="Q22" i="7"/>
  <c r="O22" i="7"/>
  <c r="N22" i="7"/>
  <c r="K22" i="7"/>
  <c r="J22" i="7"/>
  <c r="Q21" i="7"/>
  <c r="O21" i="7"/>
  <c r="N21" i="7"/>
  <c r="K21" i="7"/>
  <c r="J21" i="7"/>
  <c r="Q20" i="7"/>
  <c r="O20" i="7"/>
  <c r="N20" i="7"/>
  <c r="K20" i="7"/>
  <c r="J20" i="7"/>
  <c r="Q19" i="7"/>
  <c r="O19" i="7"/>
  <c r="N19" i="7"/>
  <c r="K19" i="7"/>
  <c r="J19" i="7"/>
  <c r="U18" i="7"/>
  <c r="S18" i="7"/>
  <c r="Q18" i="7"/>
  <c r="O18" i="7"/>
  <c r="N18" i="7"/>
  <c r="K18" i="7"/>
  <c r="J18" i="7"/>
  <c r="U17" i="7"/>
  <c r="S17" i="7"/>
  <c r="Q17" i="7"/>
  <c r="O17" i="7"/>
  <c r="N17" i="7"/>
  <c r="K17" i="7"/>
  <c r="J17" i="7"/>
  <c r="U16" i="7"/>
  <c r="S16" i="7"/>
  <c r="Q16" i="7"/>
  <c r="O16" i="7"/>
  <c r="N16" i="7"/>
  <c r="K16" i="7"/>
  <c r="J16" i="7"/>
  <c r="Q15" i="7"/>
  <c r="O15" i="7"/>
  <c r="N15" i="7"/>
  <c r="K15" i="7"/>
  <c r="J15" i="7"/>
  <c r="Q14" i="7"/>
  <c r="O14" i="7"/>
  <c r="N14" i="7"/>
  <c r="K14" i="7"/>
  <c r="J14" i="7"/>
  <c r="U13" i="7"/>
  <c r="S13" i="7"/>
  <c r="Q13" i="7"/>
  <c r="O13" i="7"/>
  <c r="N13" i="7"/>
  <c r="K13" i="7"/>
  <c r="J13" i="7"/>
  <c r="U12" i="7"/>
  <c r="S12" i="7"/>
  <c r="Q12" i="7"/>
  <c r="O12" i="7"/>
  <c r="N12" i="7"/>
  <c r="K12" i="7"/>
  <c r="J12" i="7"/>
  <c r="U11" i="7"/>
  <c r="S11" i="7"/>
  <c r="Q11" i="7"/>
  <c r="O11" i="7"/>
  <c r="N11" i="7"/>
  <c r="K11" i="7"/>
  <c r="J11" i="7"/>
  <c r="U10" i="7"/>
  <c r="S10" i="7"/>
  <c r="Q10" i="7"/>
  <c r="O10" i="7"/>
  <c r="N10" i="7"/>
  <c r="K10" i="7"/>
  <c r="J10" i="7"/>
  <c r="U9" i="7"/>
  <c r="S9" i="7"/>
  <c r="Q9" i="7"/>
  <c r="O9" i="7"/>
  <c r="N9" i="7"/>
  <c r="K9" i="7"/>
  <c r="J9" i="7"/>
  <c r="U8" i="7"/>
  <c r="S8" i="7"/>
  <c r="Q8" i="7"/>
  <c r="O8" i="7"/>
  <c r="N8" i="7"/>
  <c r="K8" i="7"/>
  <c r="J8" i="7"/>
  <c r="S7" i="7"/>
  <c r="U7" i="7"/>
  <c r="Q7" i="7"/>
  <c r="O7" i="7"/>
  <c r="N7" i="7"/>
  <c r="K7" i="7"/>
  <c r="J7" i="7"/>
  <c r="V26" i="7"/>
  <c r="T26" i="7"/>
  <c r="R26" i="7"/>
  <c r="P26" i="7"/>
  <c r="M26" i="7"/>
  <c r="L26" i="7"/>
  <c r="I26" i="7"/>
  <c r="H26" i="7"/>
  <c r="G26" i="7"/>
  <c r="V25" i="7"/>
  <c r="U26" i="7"/>
  <c r="T25" i="7"/>
  <c r="S26" i="7"/>
  <c r="R25" i="7"/>
  <c r="Q26" i="7"/>
  <c r="P25" i="7"/>
  <c r="M25" i="7"/>
  <c r="L25" i="7"/>
  <c r="I25" i="7"/>
  <c r="H25" i="7"/>
  <c r="G25" i="7"/>
  <c r="V18" i="7"/>
  <c r="T18" i="7"/>
  <c r="R18" i="7"/>
  <c r="P18" i="7"/>
  <c r="M18" i="7"/>
  <c r="L18" i="7"/>
  <c r="I18" i="7"/>
  <c r="H18" i="7"/>
  <c r="G18" i="7"/>
  <c r="V16" i="7"/>
  <c r="T16" i="7"/>
  <c r="R16" i="7"/>
  <c r="P16" i="7"/>
  <c r="M16" i="7"/>
  <c r="L16" i="7"/>
  <c r="I16" i="7"/>
  <c r="H16" i="7"/>
  <c r="G16" i="7"/>
  <c r="V7" i="7"/>
  <c r="T7" i="7"/>
  <c r="R7" i="7"/>
  <c r="P7" i="7"/>
  <c r="M7" i="7"/>
  <c r="L7" i="7"/>
  <c r="I7" i="7"/>
  <c r="H7" i="7"/>
  <c r="G7" i="7"/>
  <c r="G10" i="5"/>
  <c r="G11" i="5" s="1"/>
  <c r="H6" i="5" s="1"/>
  <c r="G9" i="5"/>
  <c r="G8" i="5"/>
  <c r="G7" i="5"/>
  <c r="G6" i="5"/>
  <c r="S11" i="5"/>
  <c r="Q11" i="5"/>
  <c r="O11" i="5"/>
  <c r="M11" i="5"/>
  <c r="L11" i="5"/>
  <c r="K11" i="5"/>
  <c r="L9" i="5" s="1"/>
  <c r="J11" i="5"/>
  <c r="I11" i="5"/>
  <c r="F11" i="5"/>
  <c r="E11" i="5"/>
  <c r="D11" i="5"/>
  <c r="C11" i="5"/>
  <c r="K10" i="5"/>
  <c r="K9" i="5"/>
  <c r="R7" i="5"/>
  <c r="R11" i="5" s="1"/>
  <c r="K7" i="5"/>
  <c r="P6" i="5"/>
  <c r="K6" i="5"/>
  <c r="M8" i="13" l="1"/>
  <c r="Q8" i="13"/>
  <c r="O8" i="13"/>
  <c r="H8" i="13"/>
  <c r="P57" i="10"/>
  <c r="P54" i="10"/>
  <c r="P53" i="10"/>
  <c r="P52" i="10"/>
  <c r="P51" i="10"/>
  <c r="P46" i="10"/>
  <c r="M58" i="10"/>
  <c r="P45" i="10"/>
  <c r="I58" i="10"/>
  <c r="P44" i="10"/>
  <c r="P40" i="10"/>
  <c r="P38" i="10"/>
  <c r="P37" i="10"/>
  <c r="P36" i="10"/>
  <c r="N58" i="10"/>
  <c r="J58" i="10"/>
  <c r="P17" i="10"/>
  <c r="P14" i="10"/>
  <c r="P13" i="10"/>
  <c r="P12" i="10"/>
  <c r="K26" i="7"/>
  <c r="N26" i="7"/>
  <c r="J26" i="7"/>
  <c r="O26" i="7"/>
  <c r="H7" i="5"/>
  <c r="N10" i="5"/>
  <c r="H10" i="5"/>
  <c r="N6" i="5"/>
  <c r="N7" i="5"/>
  <c r="L6" i="5"/>
  <c r="L10" i="5"/>
  <c r="L7" i="5"/>
  <c r="P58" i="10" l="1"/>
  <c r="H11" i="5"/>
  <c r="N11" i="5"/>
</calcChain>
</file>

<file path=xl/sharedStrings.xml><?xml version="1.0" encoding="utf-8"?>
<sst xmlns="http://schemas.openxmlformats.org/spreadsheetml/2006/main" count="687" uniqueCount="400">
  <si>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</si>
  <si>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</si>
  <si>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</si>
  <si>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</si>
  <si>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</si>
  <si>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</si>
  <si>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</si>
  <si>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</si>
  <si>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</si>
  <si>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</si>
  <si>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</si>
  <si>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</si>
  <si>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</si>
  <si>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</si>
  <si>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</si>
  <si>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</si>
  <si>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</si>
  <si>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</si>
  <si>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</si>
  <si>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</si>
  <si>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</si>
  <si>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</si>
  <si>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</si>
  <si>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</si>
  <si>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</si>
  <si>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</si>
  <si>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</si>
  <si>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</si>
  <si>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</si>
  <si>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</si>
  <si>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</si>
  <si>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</si>
  <si>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</si>
  <si>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</si>
  <si>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</si>
  <si>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</si>
  <si>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</si>
  <si>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</si>
  <si>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</si>
  <si>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</si>
  <si>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</si>
  <si>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</si>
  <si>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</si>
  <si>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</si>
  <si>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</si>
  <si>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</si>
  <si>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</si>
  <si>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</si>
  <si>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</si>
  <si>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</si>
  <si>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</si>
  <si>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</si>
  <si>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</si>
  <si>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</si>
  <si>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</si>
  <si>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</si>
  <si>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</si>
  <si>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</si>
  <si>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</si>
  <si>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</si>
  <si>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</si>
  <si>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</si>
  <si>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</si>
  <si>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</si>
  <si>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</si>
  <si>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</si>
  <si>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</si>
  <si>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</si>
  <si>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</si>
  <si>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</si>
  <si>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</si>
  <si>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</si>
  <si>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</si>
  <si>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</si>
  <si>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</si>
  <si>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</si>
  <si>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</si>
  <si>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</si>
  <si>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</si>
  <si>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</si>
  <si>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</si>
  <si>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</si>
  <si>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</si>
  <si>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</si>
  <si>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</si>
  <si>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</si>
  <si>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</si>
  <si>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</si>
  <si>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</si>
  <si>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</si>
  <si>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</si>
  <si>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</si>
  <si>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</si>
  <si>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</si>
  <si>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</si>
  <si>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</si>
  <si>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</si>
  <si>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</si>
  <si>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</si>
  <si>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</si>
  <si>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</si>
  <si>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</si>
  <si>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</si>
  <si>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</si>
  <si>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</si>
  <si>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</si>
  <si>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</si>
  <si>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</si>
  <si>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</si>
  <si>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</si>
  <si>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</si>
  <si>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</si>
  <si>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</si>
  <si>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</si>
  <si>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</si>
  <si>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</si>
  <si>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</si>
  <si>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</si>
  <si>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</si>
  <si>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</si>
  <si>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</si>
  <si>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</si>
  <si>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</si>
  <si>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</si>
  <si>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</si>
  <si>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</si>
  <si>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</si>
  <si>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</si>
  <si>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</si>
  <si>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</si>
  <si>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</si>
  <si>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</si>
  <si>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</si>
  <si>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</si>
  <si>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</si>
  <si>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</si>
  <si>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</si>
  <si>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</si>
  <si>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</si>
  <si>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</si>
  <si>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</si>
  <si>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</si>
  <si>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</si>
  <si>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30/09/2024</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</si>
  <si>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</si>
  <si>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</si>
  <si>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</si>
  <si>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</si>
  <si>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</si>
  <si>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</si>
  <si>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</si>
  <si>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</si>
  <si>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</si>
  <si>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</si>
  <si>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</si>
  <si>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</si>
  <si>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</si>
  <si>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</si>
  <si>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</si>
  <si>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</si>
  <si>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</si>
  <si>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</si>
  <si>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</si>
  <si>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</si>
  <si>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</si>
  <si>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</si>
  <si>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</si>
  <si>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</si>
  <si>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</si>
  <si>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</si>
  <si>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</si>
  <si>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</si>
  <si>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</si>
  <si>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</si>
  <si>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</si>
  <si>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</si>
  <si>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</si>
  <si>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</si>
  <si>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</si>
  <si>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</si>
  <si>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</si>
  <si>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</si>
  <si>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</si>
  <si>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</si>
  <si>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</si>
  <si>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</si>
  <si>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</si>
  <si>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</si>
  <si>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</si>
  <si>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</si>
  <si>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</si>
  <si>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</si>
  <si>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</si>
  <si>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</si>
  <si>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</si>
  <si>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</si>
  <si>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</si>
  <si>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</si>
  <si>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</si>
  <si>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</si>
  <si>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</si>
  <si>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</si>
  <si>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</si>
  <si>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</si>
  <si>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</si>
  <si>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</si>
  <si>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</si>
  <si>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</si>
  <si>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</si>
  <si>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</si>
  <si>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</si>
  <si>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</si>
  <si>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</si>
  <si>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</si>
  <si>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</si>
  <si>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</si>
  <si>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</si>
  <si>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</si>
  <si>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</si>
  <si>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</si>
  <si>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</si>
  <si>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</si>
  <si>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HEMENDRA RATILAL MEHTA</t>
  </si>
  <si>
    <t xml:space="preserve">AAVPM3169K                    </t>
  </si>
  <si>
    <t>PRITESH PRAKASH CHAVAN</t>
  </si>
  <si>
    <t xml:space="preserve">AIHPC3871C                    </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</si>
  <si>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</si>
  <si>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</si>
  <si>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</si>
  <si>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</si>
  <si>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</si>
  <si>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</si>
  <si>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</si>
  <si>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</si>
  <si>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</si>
  <si>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</si>
  <si>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</si>
  <si>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</si>
  <si>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</si>
  <si>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</si>
  <si>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</si>
  <si>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</si>
  <si>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</si>
  <si>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</si>
  <si>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</si>
  <si>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</si>
  <si>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</si>
  <si>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</si>
  <si>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</si>
  <si>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</si>
  <si>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</si>
  <si>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</si>
  <si>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</si>
  <si>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</si>
  <si>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</si>
  <si>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</si>
  <si>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</si>
  <si>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</si>
  <si>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</si>
  <si>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</si>
  <si>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</si>
  <si>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</si>
  <si>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</si>
  <si>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</si>
  <si>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</si>
  <si>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</si>
  <si>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AAKCS0645J                    </t>
  </si>
  <si>
    <t>TRITHA INDUSTRIES PRIVATE LIMITED</t>
  </si>
  <si>
    <t xml:space="preserve">B4L  </t>
  </si>
  <si>
    <t>LTD - BODIES CORPORATE-DOMESTIC</t>
  </si>
  <si>
    <t xml:space="preserve">AABCD0176G                    </t>
  </si>
  <si>
    <t>DSN SECURITIES PRIVATE LIMITED</t>
  </si>
  <si>
    <t>LTD - BODIES CORPORATE -CM/TM PROPRIETORY  ACCOUNT</t>
  </si>
  <si>
    <t xml:space="preserve">AAACC6016H                    </t>
  </si>
  <si>
    <t>COMFORT CAPITAL PRIVATE LIMITED</t>
  </si>
  <si>
    <t xml:space="preserve">AAMCS6547F                    </t>
  </si>
  <si>
    <t>SHRI JEEN MATA INVESTMENT SERVICES PRIVATE LIMITED</t>
  </si>
  <si>
    <t xml:space="preserve">AAACN8070G                    </t>
  </si>
  <si>
    <t>NNM SECURITIES</t>
  </si>
  <si>
    <t xml:space="preserve">AAECB7550R                    </t>
  </si>
  <si>
    <t>BRITTMAN INDIA</t>
  </si>
  <si>
    <t xml:space="preserve">AADCK0985E                    </t>
  </si>
  <si>
    <t>KLP SECURITIES PRIVATE LTD</t>
  </si>
  <si>
    <t xml:space="preserve">AACCS2519P                    </t>
  </si>
  <si>
    <t>LOANACHARYA CONSULTANTS PRIVATE LIMITED</t>
  </si>
  <si>
    <t>Non Resident Indian</t>
  </si>
  <si>
    <t xml:space="preserve">MOUPS0127N                    </t>
  </si>
  <si>
    <t>NADAPURAN SOORAJ</t>
  </si>
  <si>
    <t xml:space="preserve">B4I  </t>
  </si>
  <si>
    <t>NRI - NRI REPARTIABLE</t>
  </si>
  <si>
    <t xml:space="preserve">CLZPS3685K                    </t>
  </si>
  <si>
    <t>SHRUTI SOJATIA</t>
  </si>
  <si>
    <t xml:space="preserve">AXNPT3311R                    </t>
  </si>
  <si>
    <t>RIJINA KRISHNAN T P</t>
  </si>
  <si>
    <t xml:space="preserve">AOQPM0124B                    </t>
  </si>
  <si>
    <t>ANIL PERMOD MALIK</t>
  </si>
  <si>
    <t xml:space="preserve">ADRPN5454F                    </t>
  </si>
  <si>
    <t>YOGESH NAHATA</t>
  </si>
  <si>
    <t>NRN - NRI NON REPARTIABLE</t>
  </si>
  <si>
    <t>HUF</t>
  </si>
  <si>
    <t xml:space="preserve">AAIHJ4801J                    </t>
  </si>
  <si>
    <t>JAIBAGHWAN B SHARMA HUF .</t>
  </si>
  <si>
    <t xml:space="preserve">B4M3 </t>
  </si>
  <si>
    <t>HUF - RESIDENT HUF /APOS</t>
  </si>
  <si>
    <t xml:space="preserve">ABGHS1050R                    </t>
  </si>
  <si>
    <t>SANWARMAL AGRAWAL HUF .</t>
  </si>
  <si>
    <t xml:space="preserve">AAVHR8559J                    </t>
  </si>
  <si>
    <t>RANVIR B TETARWAL HUF .</t>
  </si>
  <si>
    <t xml:space="preserve">AARHM3532L                    </t>
  </si>
  <si>
    <t>MANOJ KUMAR SHARMA HUF .</t>
  </si>
  <si>
    <t xml:space="preserve">AAVHS3439J                    </t>
  </si>
  <si>
    <t>SHAH VISHALBHAI MAHENDRABHAI HUF</t>
  </si>
  <si>
    <t xml:space="preserve">AAUHR5741K                    </t>
  </si>
  <si>
    <t>RAMESH KUMAR KEDIA (HUF) . .</t>
  </si>
  <si>
    <t xml:space="preserve">AAJHS1208M                    </t>
  </si>
  <si>
    <t>SHAH KISHOR NANDLAL</t>
  </si>
  <si>
    <t>HUF - HUF /APOS</t>
  </si>
  <si>
    <t xml:space="preserve">AADHM2705D                    </t>
  </si>
  <si>
    <t>MAHASUKHLAL CHHOTALAL SHAH HUF</t>
  </si>
  <si>
    <t xml:space="preserve">AACHV6693L                    </t>
  </si>
  <si>
    <t>VISHAL K DUA</t>
  </si>
  <si>
    <t xml:space="preserve">AABHR9691B                    </t>
  </si>
  <si>
    <t>RAVI SINGHAL HUF</t>
  </si>
  <si>
    <t xml:space="preserve">AAAHR6933H                    </t>
  </si>
  <si>
    <t>RAJNI POPATLAL SHAH</t>
  </si>
  <si>
    <t>Individual Shareholders Holding Nominal Share Captial Above Rs. 2 Lac</t>
  </si>
  <si>
    <t xml:space="preserve">B4G  </t>
  </si>
  <si>
    <t>PUB - RESIDENT ORDINARY</t>
  </si>
  <si>
    <t xml:space="preserve">BBHPA4564Q                    </t>
  </si>
  <si>
    <t>SHILPA ASHOKKUMAR AGARWAL</t>
  </si>
  <si>
    <t xml:space="preserve">AQHPP8786F                    </t>
  </si>
  <si>
    <t>NALINIBEN SURESHBHAI PATEL</t>
  </si>
  <si>
    <t>PUB - RESIDENT INDIAN</t>
  </si>
  <si>
    <t xml:space="preserve">BAWPP8872J                    </t>
  </si>
  <si>
    <t>AMOL MOHAN PENDKALKAR</t>
  </si>
  <si>
    <t xml:space="preserve">AAWPA5702D                    </t>
  </si>
  <si>
    <t>USHA DINESHKUMAR AGARWAL</t>
  </si>
  <si>
    <t xml:space="preserve">ASPPM5946A                    </t>
  </si>
  <si>
    <t>MANJULAMMA B N</t>
  </si>
  <si>
    <t xml:space="preserve">GQYPS7335Q                    </t>
  </si>
  <si>
    <t>KIRAN VISHNUKUMAR SHARMA</t>
  </si>
  <si>
    <t>PUB - RESIDENT INDIVIDUAL-NEGATIVE NOMINATIONS</t>
  </si>
  <si>
    <t xml:space="preserve">DGXPM2434L                    </t>
  </si>
  <si>
    <t>RASHMI RATILAL MEHTA</t>
  </si>
  <si>
    <t xml:space="preserve">ABKPG0456F                    </t>
  </si>
  <si>
    <t>SATISH KUMAR GOEL</t>
  </si>
  <si>
    <t xml:space="preserve">FTVPR0178F                    </t>
  </si>
  <si>
    <t>BHAILALBHAI MOHANBHAI ROHIT</t>
  </si>
  <si>
    <t xml:space="preserve">BLOPA3786R                    </t>
  </si>
  <si>
    <t>VIPUL DINESH AGARWAL</t>
  </si>
  <si>
    <t xml:space="preserve">ABDPL0634M                    </t>
  </si>
  <si>
    <t>TANAJI DADOBA LOLE</t>
  </si>
  <si>
    <t>DISTRIBUTION OF 8973000   EQUITY SHARE CAPITAL  AS ON :30/09/2024</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</si>
  <si>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</si>
  <si>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</si>
  <si>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</si>
  <si>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</si>
  <si>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</si>
  <si>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</si>
  <si>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</si>
  <si>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</si>
  <si>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</si>
  <si>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</si>
  <si>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</si>
  <si>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</si>
  <si>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</si>
  <si>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</si>
  <si>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</si>
  <si>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</si>
  <si>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</si>
  <si>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</si>
  <si>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</si>
  <si>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</si>
  <si>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</si>
  <si>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</si>
  <si>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</si>
  <si>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</si>
  <si>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</si>
  <si>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</si>
  <si>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</si>
  <si>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</si>
  <si>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</si>
  <si>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</si>
  <si>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</si>
  <si>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</si>
  <si>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</si>
  <si>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</si>
  <si>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1205370000005119</t>
  </si>
  <si>
    <t xml:space="preserve">ACPPA3884M                    </t>
  </si>
  <si>
    <t>TARUN AGGARWAL</t>
  </si>
  <si>
    <t>1201090032401963</t>
  </si>
  <si>
    <t xml:space="preserve">AYZPS3721R                    </t>
  </si>
  <si>
    <t>MAKHAN LAL SHARMA</t>
  </si>
  <si>
    <t>IN30611411894745</t>
  </si>
  <si>
    <t xml:space="preserve">AIBPC7802M                    </t>
  </si>
  <si>
    <t>DAHYABHAI BABABHAI CHAUDHARI</t>
  </si>
  <si>
    <t>1201910102170611</t>
  </si>
  <si>
    <t xml:space="preserve">AQDPG6954G                    </t>
  </si>
  <si>
    <t>BISHAMBER DAYAL GUPTA</t>
  </si>
  <si>
    <t>1204370001093929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</si>
</sst>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23" fillId="0" borderId="45" xfId="0" applyFont="1"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57" t="s">
        <v>23</v>
      </c>
      <c r="B1" s="57"/>
      <c r="C1" s="57"/>
      <c r="D1" s="57"/>
      <c r="E1" s="57"/>
      <c r="F1" s="57"/>
      <c r="G1" s="57"/>
      <c r="H1" s="57"/>
      <c r="I1" s="57"/>
      <c r="J1" s="57"/>
      <c r="K1" s="57"/>
    </row>
    <row r="2" spans="1:11" ht="24" customHeight="1" x14ac:dyDescent="0.2">
      <c r="A2" s="58" t="s">
        <v>0</v>
      </c>
      <c r="B2" s="58"/>
      <c r="C2" s="58"/>
      <c r="D2" s="58"/>
      <c r="E2" s="58"/>
      <c r="F2" s="58"/>
      <c r="G2" s="58"/>
      <c r="H2" s="58"/>
      <c r="I2" s="58"/>
      <c r="J2" s="58"/>
      <c r="K2" s="58"/>
    </row>
    <row r="3" spans="1:11" ht="17.100000000000001" customHeight="1" x14ac:dyDescent="0.2">
      <c r="A3" s="5" t="s">
        <v>7</v>
      </c>
      <c r="B3" s="52" t="s">
        <v>1</v>
      </c>
      <c r="C3" s="52"/>
      <c r="D3" s="52"/>
      <c r="E3" s="52"/>
      <c r="F3" s="52"/>
      <c r="G3" s="52"/>
      <c r="H3" s="52"/>
      <c r="I3" s="52"/>
      <c r="J3" s="48" t="s">
        <v>142</v>
      </c>
      <c r="K3" s="29"/>
    </row>
    <row r="4" spans="1:11" ht="17.100000000000001" customHeight="1" x14ac:dyDescent="0.2">
      <c r="A4" s="5" t="s">
        <v>8</v>
      </c>
      <c r="B4" s="52" t="s">
        <v>2</v>
      </c>
      <c r="C4" s="52"/>
      <c r="D4" s="52"/>
      <c r="E4" s="52"/>
      <c r="F4" s="52"/>
      <c r="G4" s="52"/>
      <c r="H4" s="52"/>
      <c r="I4" s="52"/>
      <c r="J4" s="56"/>
      <c r="K4" s="56"/>
    </row>
    <row r="5" spans="1:11" ht="17.100000000000001" customHeight="1" x14ac:dyDescent="0.2">
      <c r="A5" s="5" t="s">
        <v>9</v>
      </c>
      <c r="B5" s="52" t="s">
        <v>24</v>
      </c>
      <c r="C5" s="52"/>
      <c r="D5" s="52"/>
      <c r="E5" s="52"/>
      <c r="F5" s="52"/>
      <c r="G5" s="52"/>
      <c r="H5" s="52"/>
      <c r="I5" s="52"/>
      <c r="J5" s="56"/>
      <c r="K5" s="56"/>
    </row>
    <row r="6" spans="1:11" ht="17.100000000000001" customHeight="1" x14ac:dyDescent="0.2">
      <c r="B6" s="2" t="s">
        <v>3</v>
      </c>
      <c r="C6" s="52" t="s">
        <v>4</v>
      </c>
      <c r="D6" s="52"/>
      <c r="E6" s="52"/>
      <c r="F6" s="52"/>
      <c r="G6" s="52"/>
      <c r="H6" s="52"/>
      <c r="I6" s="52"/>
      <c r="J6" s="135" t="s">
        <v>143</v>
      </c>
      <c r="K6" s="56"/>
    </row>
    <row r="7" spans="1:11" ht="17.100000000000001" customHeight="1" x14ac:dyDescent="0.2">
      <c r="B7" s="2" t="s">
        <v>5</v>
      </c>
      <c r="C7" s="52" t="s">
        <v>6</v>
      </c>
      <c r="D7" s="52"/>
      <c r="E7" s="52"/>
      <c r="F7" s="52"/>
      <c r="G7" s="52"/>
      <c r="H7" s="52"/>
      <c r="I7" s="52"/>
      <c r="J7" s="56"/>
      <c r="K7" s="56"/>
    </row>
    <row r="8" spans="1:11" ht="17.100000000000001" customHeight="1" x14ac:dyDescent="0.2">
      <c r="A8" s="7" t="s">
        <v>10</v>
      </c>
      <c r="B8" s="1" t="s">
        <v>11</v>
      </c>
    </row>
    <row r="10" spans="1:11" x14ac:dyDescent="0.2">
      <c r="B10" s="3"/>
      <c r="C10" s="54" t="s">
        <v>12</v>
      </c>
      <c r="D10" s="54"/>
      <c r="E10" s="54"/>
      <c r="F10" s="54"/>
      <c r="G10" s="54"/>
      <c r="H10" s="54"/>
      <c r="I10" s="54"/>
      <c r="J10" s="8" t="s">
        <v>13</v>
      </c>
      <c r="K10" s="8" t="s">
        <v>14</v>
      </c>
    </row>
    <row r="11" spans="1:11" ht="22.5" customHeight="1" x14ac:dyDescent="0.2">
      <c r="B11" s="4" t="s">
        <v>7</v>
      </c>
      <c r="C11" s="55" t="s">
        <v>15</v>
      </c>
      <c r="D11" s="55"/>
      <c r="E11" s="55"/>
      <c r="F11" s="55"/>
      <c r="G11" s="55"/>
      <c r="H11" s="55"/>
      <c r="I11" s="55"/>
      <c r="J11" s="3"/>
      <c r="K11" s="9" t="s">
        <v>25</v>
      </c>
    </row>
    <row r="12" spans="1:11" ht="21" customHeight="1" x14ac:dyDescent="0.2">
      <c r="B12" s="4" t="s">
        <v>8</v>
      </c>
      <c r="C12" s="55" t="s">
        <v>16</v>
      </c>
      <c r="D12" s="55"/>
      <c r="E12" s="55"/>
      <c r="F12" s="55"/>
      <c r="G12" s="55"/>
      <c r="H12" s="55"/>
      <c r="I12" s="55"/>
      <c r="J12" s="3"/>
      <c r="K12" s="9" t="s">
        <v>25</v>
      </c>
    </row>
    <row r="13" spans="1:11" ht="22.5" customHeight="1" x14ac:dyDescent="0.2">
      <c r="B13" s="4" t="s">
        <v>9</v>
      </c>
      <c r="C13" s="55" t="s">
        <v>17</v>
      </c>
      <c r="D13" s="55"/>
      <c r="E13" s="55"/>
      <c r="F13" s="55"/>
      <c r="G13" s="55"/>
      <c r="H13" s="55"/>
      <c r="I13" s="55"/>
      <c r="J13" s="3"/>
      <c r="K13" s="9" t="s">
        <v>25</v>
      </c>
    </row>
    <row r="14" spans="1:11" ht="30" customHeight="1" x14ac:dyDescent="0.2">
      <c r="B14" s="4" t="s">
        <v>10</v>
      </c>
      <c r="C14" s="55" t="s">
        <v>18</v>
      </c>
      <c r="D14" s="55"/>
      <c r="E14" s="55"/>
      <c r="F14" s="55"/>
      <c r="G14" s="55"/>
      <c r="H14" s="55"/>
      <c r="I14" s="55"/>
      <c r="J14" s="9" t="s">
        <v>144</v>
      </c>
      <c r="K14" s="9"/>
    </row>
    <row r="15" spans="1:11" ht="21" customHeight="1" x14ac:dyDescent="0.2">
      <c r="B15" s="4" t="s">
        <v>20</v>
      </c>
      <c r="C15" s="55" t="s">
        <v>19</v>
      </c>
      <c r="D15" s="55"/>
      <c r="E15" s="55"/>
      <c r="F15" s="55"/>
      <c r="G15" s="55"/>
      <c r="H15" s="55"/>
      <c r="I15" s="55"/>
      <c r="J15" s="3"/>
      <c r="K15" s="9" t="s">
        <v>25</v>
      </c>
    </row>
    <row r="17" spans="1:11" ht="80.25" customHeight="1" x14ac:dyDescent="0.2">
      <c r="B17" s="53" t="s">
        <v>22</v>
      </c>
      <c r="C17" s="53"/>
      <c r="D17" s="53"/>
      <c r="E17" s="53"/>
      <c r="F17" s="53"/>
      <c r="G17" s="53"/>
      <c r="H17" s="53"/>
      <c r="I17" s="53"/>
      <c r="J17" s="53"/>
      <c r="K17" s="53"/>
    </row>
    <row r="19" spans="1:11" x14ac:dyDescent="0.2">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sqref="A1:K14"/>
    </sheetView>
  </sheetViews>
  <sheetFormatPr defaultRowHeight="12.75" x14ac:dyDescent="0.2"/>
  <cols>
    <col min="1" max="1" width="6.5" bestFit="1" customWidth="1"/>
    <col min="2" max="2" width="25.5" bestFit="1" customWidth="1"/>
    <col min="3" max="3" width="44.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28.83203125" bestFit="1" customWidth="1"/>
  </cols>
  <sheetData>
    <row r="1" spans="1:11" s="145" customFormat="1" x14ac:dyDescent="0.2">
      <c r="A1" s="229" t="s">
        <v>236</v>
      </c>
      <c r="B1" s="223" t="s">
        <v>299</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300</v>
      </c>
      <c r="C3" s="226" t="s">
        <v>301</v>
      </c>
      <c r="D3" s="224">
        <v>40000</v>
      </c>
      <c r="E3" s="224">
        <v>0</v>
      </c>
      <c r="F3" s="224">
        <v>40000</v>
      </c>
      <c r="G3" s="227">
        <v>0.44579999999999997</v>
      </c>
      <c r="H3" s="228">
        <v>400000</v>
      </c>
      <c r="I3" s="224">
        <v>0</v>
      </c>
      <c r="J3" s="226" t="s">
        <v>302</v>
      </c>
      <c r="K3" s="226" t="s">
        <v>303</v>
      </c>
    </row>
    <row r="4" spans="1:11" x14ac:dyDescent="0.2">
      <c r="A4" s="230">
        <v>2</v>
      </c>
      <c r="B4" s="225" t="s">
        <v>304</v>
      </c>
      <c r="C4" s="226" t="s">
        <v>305</v>
      </c>
      <c r="D4" s="224">
        <v>28000</v>
      </c>
      <c r="E4" s="224">
        <v>0</v>
      </c>
      <c r="F4" s="224">
        <v>28000</v>
      </c>
      <c r="G4" s="227">
        <v>0.312</v>
      </c>
      <c r="H4" s="228">
        <v>280000</v>
      </c>
      <c r="I4" s="224">
        <v>0</v>
      </c>
      <c r="J4" s="226" t="s">
        <v>302</v>
      </c>
      <c r="K4" s="226" t="s">
        <v>303</v>
      </c>
    </row>
    <row r="5" spans="1:11" x14ac:dyDescent="0.2">
      <c r="A5" s="230">
        <v>3</v>
      </c>
      <c r="B5" s="225" t="s">
        <v>306</v>
      </c>
      <c r="C5" s="226" t="s">
        <v>307</v>
      </c>
      <c r="D5" s="224">
        <v>20000</v>
      </c>
      <c r="E5" s="224">
        <v>0</v>
      </c>
      <c r="F5" s="224">
        <v>20000</v>
      </c>
      <c r="G5" s="227">
        <v>0.22289999999999999</v>
      </c>
      <c r="H5" s="228">
        <v>200000</v>
      </c>
      <c r="I5" s="224">
        <v>0</v>
      </c>
      <c r="J5" s="226" t="s">
        <v>302</v>
      </c>
      <c r="K5" s="226" t="s">
        <v>303</v>
      </c>
    </row>
    <row r="6" spans="1:11" x14ac:dyDescent="0.2">
      <c r="A6" s="230">
        <v>4</v>
      </c>
      <c r="B6" s="225" t="s">
        <v>308</v>
      </c>
      <c r="C6" s="226" t="s">
        <v>309</v>
      </c>
      <c r="D6" s="224">
        <v>16000</v>
      </c>
      <c r="E6" s="224">
        <v>0</v>
      </c>
      <c r="F6" s="224">
        <v>16000</v>
      </c>
      <c r="G6" s="227">
        <v>0.17829999999999999</v>
      </c>
      <c r="H6" s="228">
        <v>160000</v>
      </c>
      <c r="I6" s="224">
        <v>0</v>
      </c>
      <c r="J6" s="226" t="s">
        <v>302</v>
      </c>
      <c r="K6" s="226" t="s">
        <v>303</v>
      </c>
    </row>
    <row r="7" spans="1:11" x14ac:dyDescent="0.2">
      <c r="A7" s="230">
        <v>5</v>
      </c>
      <c r="B7" s="225" t="s">
        <v>310</v>
      </c>
      <c r="C7" s="226" t="s">
        <v>311</v>
      </c>
      <c r="D7" s="224">
        <v>4000</v>
      </c>
      <c r="E7" s="224">
        <v>0</v>
      </c>
      <c r="F7" s="224">
        <v>4000</v>
      </c>
      <c r="G7" s="227">
        <v>4.4600000000000001E-2</v>
      </c>
      <c r="H7" s="228">
        <v>40000</v>
      </c>
      <c r="I7" s="224">
        <v>0</v>
      </c>
      <c r="J7" s="226" t="s">
        <v>302</v>
      </c>
      <c r="K7" s="226" t="s">
        <v>303</v>
      </c>
    </row>
    <row r="8" spans="1:11" x14ac:dyDescent="0.2">
      <c r="A8" s="230">
        <v>6</v>
      </c>
      <c r="B8" s="225" t="s">
        <v>312</v>
      </c>
      <c r="C8" s="226" t="s">
        <v>313</v>
      </c>
      <c r="D8" s="224">
        <v>4000</v>
      </c>
      <c r="E8" s="224">
        <v>0</v>
      </c>
      <c r="F8" s="224">
        <v>4000</v>
      </c>
      <c r="G8" s="227">
        <v>4.4600000000000001E-2</v>
      </c>
      <c r="H8" s="228">
        <v>40000</v>
      </c>
      <c r="I8" s="224">
        <v>0</v>
      </c>
      <c r="J8" s="226" t="s">
        <v>302</v>
      </c>
      <c r="K8" s="226" t="s">
        <v>303</v>
      </c>
    </row>
    <row r="9" spans="1:11" x14ac:dyDescent="0.2">
      <c r="A9" s="230">
        <v>7</v>
      </c>
      <c r="B9" s="225" t="s">
        <v>314</v>
      </c>
      <c r="C9" s="226" t="s">
        <v>315</v>
      </c>
      <c r="D9" s="224">
        <v>4000</v>
      </c>
      <c r="E9" s="224">
        <v>0</v>
      </c>
      <c r="F9" s="224">
        <v>4000</v>
      </c>
      <c r="G9" s="227">
        <v>4.4600000000000001E-2</v>
      </c>
      <c r="H9" s="228">
        <v>40000</v>
      </c>
      <c r="I9" s="224">
        <v>0</v>
      </c>
      <c r="J9" s="226" t="s">
        <v>302</v>
      </c>
      <c r="K9" s="226" t="s">
        <v>316</v>
      </c>
    </row>
    <row r="10" spans="1:11" x14ac:dyDescent="0.2">
      <c r="A10" s="230">
        <v>8</v>
      </c>
      <c r="B10" s="225" t="s">
        <v>317</v>
      </c>
      <c r="C10" s="226" t="s">
        <v>318</v>
      </c>
      <c r="D10" s="224">
        <v>4000</v>
      </c>
      <c r="E10" s="224">
        <v>0</v>
      </c>
      <c r="F10" s="224">
        <v>4000</v>
      </c>
      <c r="G10" s="227">
        <v>4.4600000000000001E-2</v>
      </c>
      <c r="H10" s="228">
        <v>40000</v>
      </c>
      <c r="I10" s="224">
        <v>0</v>
      </c>
      <c r="J10" s="226" t="s">
        <v>302</v>
      </c>
      <c r="K10" s="226" t="s">
        <v>316</v>
      </c>
    </row>
    <row r="11" spans="1:11" x14ac:dyDescent="0.2">
      <c r="A11" s="230">
        <v>9</v>
      </c>
      <c r="B11" s="225" t="s">
        <v>319</v>
      </c>
      <c r="C11" s="226" t="s">
        <v>320</v>
      </c>
      <c r="D11" s="224">
        <v>4000</v>
      </c>
      <c r="E11" s="224">
        <v>0</v>
      </c>
      <c r="F11" s="224">
        <v>4000</v>
      </c>
      <c r="G11" s="227">
        <v>4.4600000000000001E-2</v>
      </c>
      <c r="H11" s="228">
        <v>40000</v>
      </c>
      <c r="I11" s="224">
        <v>0</v>
      </c>
      <c r="J11" s="226" t="s">
        <v>302</v>
      </c>
      <c r="K11" s="226" t="s">
        <v>316</v>
      </c>
    </row>
    <row r="12" spans="1:11" x14ac:dyDescent="0.2">
      <c r="A12" s="230">
        <v>10</v>
      </c>
      <c r="B12" s="225" t="s">
        <v>321</v>
      </c>
      <c r="C12" s="226" t="s">
        <v>322</v>
      </c>
      <c r="D12" s="224">
        <v>4000</v>
      </c>
      <c r="E12" s="224">
        <v>0</v>
      </c>
      <c r="F12" s="224">
        <v>4000</v>
      </c>
      <c r="G12" s="227">
        <v>4.4600000000000001E-2</v>
      </c>
      <c r="H12" s="228">
        <v>40000</v>
      </c>
      <c r="I12" s="224">
        <v>0</v>
      </c>
      <c r="J12" s="226" t="s">
        <v>302</v>
      </c>
      <c r="K12" s="226" t="s">
        <v>316</v>
      </c>
    </row>
    <row r="13" spans="1:11" x14ac:dyDescent="0.2">
      <c r="A13" s="230">
        <v>11</v>
      </c>
      <c r="B13" s="225" t="s">
        <v>323</v>
      </c>
      <c r="C13" s="226" t="s">
        <v>324</v>
      </c>
      <c r="D13" s="224">
        <v>4000</v>
      </c>
      <c r="E13" s="224">
        <v>0</v>
      </c>
      <c r="F13" s="224">
        <v>4000</v>
      </c>
      <c r="G13" s="227">
        <v>4.4600000000000001E-2</v>
      </c>
      <c r="H13" s="228">
        <v>40000</v>
      </c>
      <c r="I13" s="224">
        <v>0</v>
      </c>
      <c r="J13" s="226" t="s">
        <v>302</v>
      </c>
      <c r="K13" s="226" t="s">
        <v>303</v>
      </c>
    </row>
    <row r="14" spans="1:11" x14ac:dyDescent="0.2">
      <c r="A14" s="231"/>
      <c r="B14" s="232" t="s">
        <v>38</v>
      </c>
      <c r="C14" s="232"/>
      <c r="D14" s="232"/>
      <c r="E14" s="232"/>
      <c r="F14" s="232">
        <v>132000</v>
      </c>
      <c r="G14" s="232">
        <v>1.4711000000000001</v>
      </c>
      <c r="H14" s="232">
        <v>1320000</v>
      </c>
      <c r="I14" s="232">
        <v>0</v>
      </c>
      <c r="J14" s="232"/>
      <c r="K14" s="2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sqref="A1:K16"/>
    </sheetView>
  </sheetViews>
  <sheetFormatPr defaultRowHeight="12.75" x14ac:dyDescent="0.2"/>
  <cols>
    <col min="1" max="1" width="6.5" bestFit="1" customWidth="1"/>
    <col min="2" max="2" width="25.5" bestFit="1" customWidth="1"/>
    <col min="3" max="3" width="37.1640625" bestFit="1" customWidth="1"/>
    <col min="4" max="4" width="11.33203125" bestFit="1" customWidth="1"/>
    <col min="5" max="5" width="11.5" bestFit="1" customWidth="1"/>
    <col min="6" max="6" width="12.83203125" bestFit="1" customWidth="1"/>
    <col min="7" max="7" width="8.1640625" bestFit="1" customWidth="1"/>
    <col min="8" max="8" width="11.1640625" bestFit="1" customWidth="1"/>
    <col min="9" max="9" width="11.6640625" bestFit="1" customWidth="1"/>
    <col min="10" max="10" width="5.83203125" bestFit="1" customWidth="1"/>
    <col min="11" max="11" width="57.5" bestFit="1" customWidth="1"/>
  </cols>
  <sheetData>
    <row r="1" spans="1:11" ht="18.75" x14ac:dyDescent="0.2">
      <c r="A1" s="236" t="s">
        <v>325</v>
      </c>
      <c r="B1" s="233"/>
      <c r="C1" s="233"/>
      <c r="D1" s="233"/>
      <c r="E1" s="233"/>
      <c r="F1" s="233"/>
      <c r="G1" s="233"/>
      <c r="H1" s="233"/>
      <c r="I1" s="226"/>
      <c r="J1" s="226"/>
      <c r="K1" s="234"/>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35" t="s">
        <v>66</v>
      </c>
    </row>
    <row r="3" spans="1:11" x14ac:dyDescent="0.2">
      <c r="A3" s="230">
        <v>1</v>
      </c>
      <c r="B3" s="225" t="s">
        <v>223</v>
      </c>
      <c r="C3" s="226" t="s">
        <v>222</v>
      </c>
      <c r="D3" s="224">
        <v>412000</v>
      </c>
      <c r="E3" s="224">
        <v>0</v>
      </c>
      <c r="F3" s="224">
        <v>412000</v>
      </c>
      <c r="G3" s="227">
        <v>4.5915999999999997</v>
      </c>
      <c r="H3" s="224">
        <v>4120000</v>
      </c>
      <c r="I3" s="224">
        <v>0</v>
      </c>
      <c r="J3" s="226" t="s">
        <v>326</v>
      </c>
      <c r="K3" s="234" t="s">
        <v>327</v>
      </c>
    </row>
    <row r="4" spans="1:11" x14ac:dyDescent="0.2">
      <c r="A4" s="230">
        <v>2</v>
      </c>
      <c r="B4" s="225" t="s">
        <v>225</v>
      </c>
      <c r="C4" s="226" t="s">
        <v>224</v>
      </c>
      <c r="D4" s="224">
        <v>396000</v>
      </c>
      <c r="E4" s="224">
        <v>0</v>
      </c>
      <c r="F4" s="224">
        <v>396000</v>
      </c>
      <c r="G4" s="227">
        <v>4.4131999999999998</v>
      </c>
      <c r="H4" s="224">
        <v>3960000</v>
      </c>
      <c r="I4" s="224">
        <v>0</v>
      </c>
      <c r="J4" s="226" t="s">
        <v>326</v>
      </c>
      <c r="K4" s="234" t="s">
        <v>327</v>
      </c>
    </row>
    <row r="5" spans="1:11" x14ac:dyDescent="0.2">
      <c r="A5" s="230">
        <v>3</v>
      </c>
      <c r="B5" s="225" t="s">
        <v>328</v>
      </c>
      <c r="C5" s="226" t="s">
        <v>329</v>
      </c>
      <c r="D5" s="224">
        <v>52000</v>
      </c>
      <c r="E5" s="224">
        <v>0</v>
      </c>
      <c r="F5" s="224">
        <v>52000</v>
      </c>
      <c r="G5" s="227">
        <v>0.57950000000000002</v>
      </c>
      <c r="H5" s="224">
        <v>520000</v>
      </c>
      <c r="I5" s="224">
        <v>0</v>
      </c>
      <c r="J5" s="226" t="s">
        <v>326</v>
      </c>
      <c r="K5" s="234" t="s">
        <v>327</v>
      </c>
    </row>
    <row r="6" spans="1:11" x14ac:dyDescent="0.2">
      <c r="A6" s="230">
        <v>4</v>
      </c>
      <c r="B6" s="225" t="s">
        <v>330</v>
      </c>
      <c r="C6" s="226" t="s">
        <v>331</v>
      </c>
      <c r="D6" s="224">
        <v>52000</v>
      </c>
      <c r="E6" s="224">
        <v>0</v>
      </c>
      <c r="F6" s="224">
        <v>52000</v>
      </c>
      <c r="G6" s="227">
        <v>0.57950000000000002</v>
      </c>
      <c r="H6" s="224">
        <v>520000</v>
      </c>
      <c r="I6" s="224">
        <v>0</v>
      </c>
      <c r="J6" s="226" t="s">
        <v>326</v>
      </c>
      <c r="K6" s="234" t="s">
        <v>332</v>
      </c>
    </row>
    <row r="7" spans="1:11" x14ac:dyDescent="0.2">
      <c r="A7" s="230">
        <v>5</v>
      </c>
      <c r="B7" s="225" t="s">
        <v>333</v>
      </c>
      <c r="C7" s="226" t="s">
        <v>334</v>
      </c>
      <c r="D7" s="224">
        <v>48000</v>
      </c>
      <c r="E7" s="224">
        <v>0</v>
      </c>
      <c r="F7" s="224">
        <v>48000</v>
      </c>
      <c r="G7" s="227">
        <v>0.53490000000000004</v>
      </c>
      <c r="H7" s="224">
        <v>480000</v>
      </c>
      <c r="I7" s="224">
        <v>0</v>
      </c>
      <c r="J7" s="226" t="s">
        <v>326</v>
      </c>
      <c r="K7" s="234" t="s">
        <v>327</v>
      </c>
    </row>
    <row r="8" spans="1:11" x14ac:dyDescent="0.2">
      <c r="A8" s="230">
        <v>6</v>
      </c>
      <c r="B8" s="225" t="s">
        <v>335</v>
      </c>
      <c r="C8" s="226" t="s">
        <v>336</v>
      </c>
      <c r="D8" s="224">
        <v>44000</v>
      </c>
      <c r="E8" s="224">
        <v>0</v>
      </c>
      <c r="F8" s="224">
        <v>44000</v>
      </c>
      <c r="G8" s="227">
        <v>0.4904</v>
      </c>
      <c r="H8" s="224">
        <v>440000</v>
      </c>
      <c r="I8" s="224">
        <v>0</v>
      </c>
      <c r="J8" s="226" t="s">
        <v>326</v>
      </c>
      <c r="K8" s="234" t="s">
        <v>327</v>
      </c>
    </row>
    <row r="9" spans="1:11" x14ac:dyDescent="0.2">
      <c r="A9" s="230">
        <v>7</v>
      </c>
      <c r="B9" s="225" t="s">
        <v>337</v>
      </c>
      <c r="C9" s="226" t="s">
        <v>338</v>
      </c>
      <c r="D9" s="224">
        <v>36000</v>
      </c>
      <c r="E9" s="224">
        <v>0</v>
      </c>
      <c r="F9" s="224">
        <v>36000</v>
      </c>
      <c r="G9" s="227">
        <v>0.4012</v>
      </c>
      <c r="H9" s="224">
        <v>360000</v>
      </c>
      <c r="I9" s="224">
        <v>0</v>
      </c>
      <c r="J9" s="226" t="s">
        <v>326</v>
      </c>
      <c r="K9" s="234" t="s">
        <v>332</v>
      </c>
    </row>
    <row r="10" spans="1:11" x14ac:dyDescent="0.2">
      <c r="A10" s="230">
        <v>8</v>
      </c>
      <c r="B10" s="225" t="s">
        <v>339</v>
      </c>
      <c r="C10" s="226" t="s">
        <v>340</v>
      </c>
      <c r="D10" s="224">
        <v>28000</v>
      </c>
      <c r="E10" s="224">
        <v>0</v>
      </c>
      <c r="F10" s="224">
        <v>28000</v>
      </c>
      <c r="G10" s="227">
        <v>0.312</v>
      </c>
      <c r="H10" s="224">
        <v>280000</v>
      </c>
      <c r="I10" s="224">
        <v>0</v>
      </c>
      <c r="J10" s="226" t="s">
        <v>326</v>
      </c>
      <c r="K10" s="234" t="s">
        <v>341</v>
      </c>
    </row>
    <row r="11" spans="1:11" x14ac:dyDescent="0.2">
      <c r="A11" s="230">
        <v>9</v>
      </c>
      <c r="B11" s="225" t="s">
        <v>342</v>
      </c>
      <c r="C11" s="226" t="s">
        <v>343</v>
      </c>
      <c r="D11" s="224">
        <v>28000</v>
      </c>
      <c r="E11" s="224">
        <v>0</v>
      </c>
      <c r="F11" s="224">
        <v>28000</v>
      </c>
      <c r="G11" s="227">
        <v>0.312</v>
      </c>
      <c r="H11" s="224">
        <v>280000</v>
      </c>
      <c r="I11" s="224">
        <v>0</v>
      </c>
      <c r="J11" s="226" t="s">
        <v>326</v>
      </c>
      <c r="K11" s="234" t="s">
        <v>327</v>
      </c>
    </row>
    <row r="12" spans="1:11" x14ac:dyDescent="0.2">
      <c r="A12" s="230">
        <v>10</v>
      </c>
      <c r="B12" s="225" t="s">
        <v>344</v>
      </c>
      <c r="C12" s="226" t="s">
        <v>345</v>
      </c>
      <c r="D12" s="224">
        <v>28000</v>
      </c>
      <c r="E12" s="224">
        <v>0</v>
      </c>
      <c r="F12" s="224">
        <v>28000</v>
      </c>
      <c r="G12" s="227">
        <v>0.312</v>
      </c>
      <c r="H12" s="224">
        <v>280000</v>
      </c>
      <c r="I12" s="224">
        <v>0</v>
      </c>
      <c r="J12" s="226" t="s">
        <v>326</v>
      </c>
      <c r="K12" s="234" t="s">
        <v>327</v>
      </c>
    </row>
    <row r="13" spans="1:11" x14ac:dyDescent="0.2">
      <c r="A13" s="230">
        <v>11</v>
      </c>
      <c r="B13" s="225" t="s">
        <v>346</v>
      </c>
      <c r="C13" s="226" t="s">
        <v>347</v>
      </c>
      <c r="D13" s="224">
        <v>24000</v>
      </c>
      <c r="E13" s="224">
        <v>0</v>
      </c>
      <c r="F13" s="224">
        <v>24000</v>
      </c>
      <c r="G13" s="227">
        <v>0.26750000000000002</v>
      </c>
      <c r="H13" s="224">
        <v>240000</v>
      </c>
      <c r="I13" s="224">
        <v>0</v>
      </c>
      <c r="J13" s="226" t="s">
        <v>326</v>
      </c>
      <c r="K13" s="234" t="s">
        <v>327</v>
      </c>
    </row>
    <row r="14" spans="1:11" x14ac:dyDescent="0.2">
      <c r="A14" s="230">
        <v>12</v>
      </c>
      <c r="B14" s="225" t="s">
        <v>348</v>
      </c>
      <c r="C14" s="226" t="s">
        <v>349</v>
      </c>
      <c r="D14" s="224">
        <v>24000</v>
      </c>
      <c r="E14" s="224">
        <v>0</v>
      </c>
      <c r="F14" s="224">
        <v>24000</v>
      </c>
      <c r="G14" s="227">
        <v>0.26750000000000002</v>
      </c>
      <c r="H14" s="224">
        <v>240000</v>
      </c>
      <c r="I14" s="224">
        <v>0</v>
      </c>
      <c r="J14" s="226" t="s">
        <v>326</v>
      </c>
      <c r="K14" s="234" t="s">
        <v>327</v>
      </c>
    </row>
    <row r="15" spans="1:11" x14ac:dyDescent="0.2">
      <c r="A15" s="230">
        <v>13</v>
      </c>
      <c r="B15" s="225" t="s">
        <v>350</v>
      </c>
      <c r="C15" s="226" t="s">
        <v>351</v>
      </c>
      <c r="D15" s="224">
        <v>24000</v>
      </c>
      <c r="E15" s="224">
        <v>0</v>
      </c>
      <c r="F15" s="224">
        <v>24000</v>
      </c>
      <c r="G15" s="227">
        <v>0.26750000000000002</v>
      </c>
      <c r="H15" s="224">
        <v>240000</v>
      </c>
      <c r="I15" s="224">
        <v>0</v>
      </c>
      <c r="J15" s="226" t="s">
        <v>326</v>
      </c>
      <c r="K15" s="234" t="s">
        <v>341</v>
      </c>
    </row>
    <row r="16" spans="1:11" x14ac:dyDescent="0.2">
      <c r="A16" s="231"/>
      <c r="B16" s="232" t="s">
        <v>38</v>
      </c>
      <c r="C16" s="232"/>
      <c r="D16" s="232"/>
      <c r="E16" s="232"/>
      <c r="F16" s="232">
        <v>1196000</v>
      </c>
      <c r="G16" s="232">
        <v>13.328900000000001</v>
      </c>
      <c r="H16" s="232">
        <v>11960000</v>
      </c>
      <c r="I16" s="232">
        <v>0</v>
      </c>
      <c r="J16" s="232"/>
      <c r="K16" s="237"/>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43"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38" t="s">
        <v>142</v>
      </c>
      <c r="B1" s="238"/>
      <c r="C1" s="238"/>
      <c r="D1" s="238"/>
      <c r="E1" s="238"/>
    </row>
    <row r="2" spans="1:5" x14ac:dyDescent="0.2">
      <c r="A2" s="238"/>
      <c r="B2" s="238"/>
      <c r="C2" s="238"/>
      <c r="D2" s="238"/>
      <c r="E2" s="238"/>
    </row>
    <row r="3" spans="1:5" ht="15.75" x14ac:dyDescent="0.2">
      <c r="A3" s="126" t="s">
        <v>352</v>
      </c>
      <c r="B3" s="126"/>
      <c r="C3" s="126"/>
      <c r="D3" s="126"/>
      <c r="E3" s="126"/>
    </row>
    <row r="4" spans="1:5" ht="16.5" thickBot="1" x14ac:dyDescent="0.25">
      <c r="A4" s="126" t="s">
        <v>353</v>
      </c>
      <c r="B4" s="126"/>
      <c r="C4" s="126"/>
      <c r="D4" s="126"/>
      <c r="E4" s="126"/>
    </row>
    <row r="5" spans="1:5" x14ac:dyDescent="0.2">
      <c r="A5" s="242" t="s">
        <v>354</v>
      </c>
      <c r="B5" s="243" t="s">
        <v>355</v>
      </c>
      <c r="C5" s="243" t="s">
        <v>356</v>
      </c>
      <c r="D5" s="243" t="s">
        <v>357</v>
      </c>
      <c r="E5" s="247" t="s">
        <v>358</v>
      </c>
    </row>
    <row r="6" spans="1:5" x14ac:dyDescent="0.2">
      <c r="A6" s="251" t="s">
        <v>359</v>
      </c>
      <c r="B6" s="252"/>
      <c r="C6" s="252"/>
      <c r="D6" s="252" t="s">
        <v>359</v>
      </c>
      <c r="E6" s="253"/>
    </row>
    <row r="7" spans="1:5" x14ac:dyDescent="0.2">
      <c r="A7" s="254">
        <v>1</v>
      </c>
      <c r="B7" s="255">
        <v>2</v>
      </c>
      <c r="C7" s="255">
        <v>3</v>
      </c>
      <c r="D7" s="255">
        <v>4</v>
      </c>
      <c r="E7" s="256">
        <v>5</v>
      </c>
    </row>
    <row r="8" spans="1:5" x14ac:dyDescent="0.2">
      <c r="A8" s="241" t="s">
        <v>360</v>
      </c>
      <c r="B8" s="239">
        <v>0</v>
      </c>
      <c r="C8" s="240">
        <v>0</v>
      </c>
      <c r="D8" s="240">
        <v>0</v>
      </c>
      <c r="E8" s="249">
        <v>0</v>
      </c>
    </row>
    <row r="9" spans="1:5" x14ac:dyDescent="0.2">
      <c r="A9" s="241" t="s">
        <v>361</v>
      </c>
      <c r="B9" s="239">
        <v>4</v>
      </c>
      <c r="C9" s="240">
        <v>1.38</v>
      </c>
      <c r="D9" s="240">
        <v>36000</v>
      </c>
      <c r="E9" s="249">
        <v>0.04</v>
      </c>
    </row>
    <row r="10" spans="1:5" x14ac:dyDescent="0.2">
      <c r="A10" s="241" t="s">
        <v>362</v>
      </c>
      <c r="B10" s="239">
        <v>0</v>
      </c>
      <c r="C10" s="240">
        <v>0</v>
      </c>
      <c r="D10" s="240">
        <v>0</v>
      </c>
      <c r="E10" s="249">
        <v>0</v>
      </c>
    </row>
    <row r="11" spans="1:5" x14ac:dyDescent="0.2">
      <c r="A11" s="241" t="s">
        <v>363</v>
      </c>
      <c r="B11" s="239">
        <v>0</v>
      </c>
      <c r="C11" s="240">
        <v>0</v>
      </c>
      <c r="D11" s="240">
        <v>0</v>
      </c>
      <c r="E11" s="249">
        <v>0</v>
      </c>
    </row>
    <row r="12" spans="1:5" x14ac:dyDescent="0.2">
      <c r="A12" s="241" t="s">
        <v>364</v>
      </c>
      <c r="B12" s="239">
        <v>213</v>
      </c>
      <c r="C12" s="240">
        <v>73.45</v>
      </c>
      <c r="D12" s="240">
        <v>8520000</v>
      </c>
      <c r="E12" s="249">
        <v>9.5</v>
      </c>
    </row>
    <row r="13" spans="1:5" x14ac:dyDescent="0.2">
      <c r="A13" s="241" t="s">
        <v>365</v>
      </c>
      <c r="B13" s="239">
        <v>0</v>
      </c>
      <c r="C13" s="240">
        <v>0</v>
      </c>
      <c r="D13" s="240">
        <v>0</v>
      </c>
      <c r="E13" s="249">
        <v>0</v>
      </c>
    </row>
    <row r="14" spans="1:5" x14ac:dyDescent="0.2">
      <c r="A14" s="241" t="s">
        <v>366</v>
      </c>
      <c r="B14" s="239">
        <v>38</v>
      </c>
      <c r="C14" s="240">
        <v>13.1</v>
      </c>
      <c r="D14" s="240">
        <v>3040000</v>
      </c>
      <c r="E14" s="249">
        <v>3.39</v>
      </c>
    </row>
    <row r="15" spans="1:5" x14ac:dyDescent="0.2">
      <c r="A15" s="241" t="s">
        <v>367</v>
      </c>
      <c r="B15" s="239">
        <v>35</v>
      </c>
      <c r="C15" s="240">
        <v>12.07</v>
      </c>
      <c r="D15" s="240">
        <v>78134000</v>
      </c>
      <c r="E15" s="249">
        <v>87.08</v>
      </c>
    </row>
    <row r="16" spans="1:5" ht="13.5" thickBot="1" x14ac:dyDescent="0.25">
      <c r="A16" s="244" t="s">
        <v>368</v>
      </c>
      <c r="B16" s="245">
        <v>290</v>
      </c>
      <c r="C16" s="246">
        <v>100</v>
      </c>
      <c r="D16" s="246">
        <v>89730000</v>
      </c>
      <c r="E16" s="250">
        <v>100</v>
      </c>
    </row>
    <row r="20" spans="1:5" ht="13.5" thickBot="1" x14ac:dyDescent="0.25"/>
    <row r="21" spans="1:5" x14ac:dyDescent="0.2">
      <c r="A21" s="257" t="s">
        <v>369</v>
      </c>
      <c r="B21" s="258"/>
      <c r="C21" s="258"/>
      <c r="D21" s="258"/>
      <c r="E21" s="259"/>
    </row>
    <row r="22" spans="1:5" x14ac:dyDescent="0.2">
      <c r="A22" s="254" t="s">
        <v>370</v>
      </c>
      <c r="B22" s="255" t="s">
        <v>355</v>
      </c>
      <c r="C22" s="255" t="s">
        <v>356</v>
      </c>
      <c r="D22" s="255" t="s">
        <v>371</v>
      </c>
      <c r="E22" s="256" t="s">
        <v>372</v>
      </c>
    </row>
    <row r="23" spans="1:5" x14ac:dyDescent="0.2">
      <c r="A23" s="251">
        <v>1</v>
      </c>
      <c r="B23" s="252">
        <v>2</v>
      </c>
      <c r="C23" s="252">
        <v>3</v>
      </c>
      <c r="D23" s="252">
        <v>4</v>
      </c>
      <c r="E23" s="253">
        <v>5</v>
      </c>
    </row>
    <row r="24" spans="1:5" x14ac:dyDescent="0.2">
      <c r="A24" s="241" t="s">
        <v>373</v>
      </c>
      <c r="B24" s="239">
        <v>0</v>
      </c>
      <c r="C24" s="240">
        <v>0</v>
      </c>
      <c r="D24" s="240">
        <v>0</v>
      </c>
      <c r="E24" s="249">
        <v>0</v>
      </c>
    </row>
    <row r="25" spans="1:5" x14ac:dyDescent="0.2">
      <c r="A25" s="241" t="s">
        <v>374</v>
      </c>
      <c r="B25" s="239">
        <v>4</v>
      </c>
      <c r="C25" s="240">
        <v>1.38</v>
      </c>
      <c r="D25" s="240">
        <v>3600</v>
      </c>
      <c r="E25" s="249">
        <v>0.04</v>
      </c>
    </row>
    <row r="26" spans="1:5" x14ac:dyDescent="0.2">
      <c r="A26" s="241" t="s">
        <v>375</v>
      </c>
      <c r="B26" s="239">
        <v>0</v>
      </c>
      <c r="C26" s="240">
        <v>0</v>
      </c>
      <c r="D26" s="240">
        <v>0</v>
      </c>
      <c r="E26" s="249">
        <v>0</v>
      </c>
    </row>
    <row r="27" spans="1:5" x14ac:dyDescent="0.2">
      <c r="A27" s="241" t="s">
        <v>376</v>
      </c>
      <c r="B27" s="239">
        <v>0</v>
      </c>
      <c r="C27" s="240">
        <v>0</v>
      </c>
      <c r="D27" s="240">
        <v>0</v>
      </c>
      <c r="E27" s="249">
        <v>0</v>
      </c>
    </row>
    <row r="28" spans="1:5" x14ac:dyDescent="0.2">
      <c r="A28" s="241" t="s">
        <v>377</v>
      </c>
      <c r="B28" s="239">
        <v>213</v>
      </c>
      <c r="C28" s="240">
        <v>73.45</v>
      </c>
      <c r="D28" s="240">
        <v>852000</v>
      </c>
      <c r="E28" s="249">
        <v>9.5</v>
      </c>
    </row>
    <row r="29" spans="1:5" x14ac:dyDescent="0.2">
      <c r="A29" s="241" t="s">
        <v>378</v>
      </c>
      <c r="B29" s="239">
        <v>0</v>
      </c>
      <c r="C29" s="240">
        <v>0</v>
      </c>
      <c r="D29" s="240">
        <v>0</v>
      </c>
      <c r="E29" s="249">
        <v>0</v>
      </c>
    </row>
    <row r="30" spans="1:5" x14ac:dyDescent="0.2">
      <c r="A30" s="241" t="s">
        <v>379</v>
      </c>
      <c r="B30" s="239">
        <v>38</v>
      </c>
      <c r="C30" s="240">
        <v>13.1</v>
      </c>
      <c r="D30" s="240">
        <v>304000</v>
      </c>
      <c r="E30" s="249">
        <v>3.39</v>
      </c>
    </row>
    <row r="31" spans="1:5" x14ac:dyDescent="0.2">
      <c r="A31" s="241" t="s">
        <v>380</v>
      </c>
      <c r="B31" s="239">
        <v>35</v>
      </c>
      <c r="C31" s="240">
        <v>12.07</v>
      </c>
      <c r="D31" s="240">
        <v>7813400</v>
      </c>
      <c r="E31" s="249">
        <v>87.08</v>
      </c>
    </row>
    <row r="32" spans="1:5" ht="13.5" thickBot="1" x14ac:dyDescent="0.25">
      <c r="A32" s="244" t="s">
        <v>368</v>
      </c>
      <c r="B32" s="245">
        <v>290</v>
      </c>
      <c r="C32" s="246">
        <v>100</v>
      </c>
      <c r="D32" s="246">
        <v>8973000</v>
      </c>
      <c r="E32" s="250">
        <v>100</v>
      </c>
    </row>
    <row r="36" spans="1:5" ht="13.5" thickBot="1" x14ac:dyDescent="0.25"/>
    <row r="37" spans="1:5" x14ac:dyDescent="0.2">
      <c r="A37" s="257" t="s">
        <v>381</v>
      </c>
      <c r="B37" s="258"/>
      <c r="C37" s="258"/>
      <c r="D37" s="258"/>
      <c r="E37" s="259"/>
    </row>
    <row r="38" spans="1:5" x14ac:dyDescent="0.2">
      <c r="A38" s="254" t="s">
        <v>354</v>
      </c>
      <c r="B38" s="255" t="s">
        <v>355</v>
      </c>
      <c r="C38" s="255" t="s">
        <v>356</v>
      </c>
      <c r="D38" s="255" t="s">
        <v>357</v>
      </c>
      <c r="E38" s="256" t="s">
        <v>358</v>
      </c>
    </row>
    <row r="39" spans="1:5" x14ac:dyDescent="0.2">
      <c r="A39" s="251" t="s">
        <v>359</v>
      </c>
      <c r="B39" s="252"/>
      <c r="C39" s="252"/>
      <c r="D39" s="252" t="s">
        <v>359</v>
      </c>
      <c r="E39" s="253"/>
    </row>
    <row r="40" spans="1:5" x14ac:dyDescent="0.2">
      <c r="A40" s="241">
        <v>1</v>
      </c>
      <c r="B40" s="239">
        <v>2</v>
      </c>
      <c r="C40" s="239">
        <v>3</v>
      </c>
      <c r="D40" s="239">
        <v>4</v>
      </c>
      <c r="E40" s="248">
        <v>5</v>
      </c>
    </row>
    <row r="41" spans="1:5" x14ac:dyDescent="0.2">
      <c r="A41" s="241" t="s">
        <v>360</v>
      </c>
      <c r="B41" s="239">
        <v>0</v>
      </c>
      <c r="C41" s="240">
        <v>0</v>
      </c>
      <c r="D41" s="240">
        <v>0</v>
      </c>
      <c r="E41" s="249">
        <v>0</v>
      </c>
    </row>
    <row r="42" spans="1:5" x14ac:dyDescent="0.2">
      <c r="A42" s="241" t="s">
        <v>361</v>
      </c>
      <c r="B42" s="239">
        <v>4</v>
      </c>
      <c r="C42" s="240">
        <v>1.37</v>
      </c>
      <c r="D42" s="240">
        <v>36000</v>
      </c>
      <c r="E42" s="249">
        <v>0.04</v>
      </c>
    </row>
    <row r="43" spans="1:5" x14ac:dyDescent="0.2">
      <c r="A43" s="241" t="s">
        <v>362</v>
      </c>
      <c r="B43" s="239">
        <v>0</v>
      </c>
      <c r="C43" s="240">
        <v>0</v>
      </c>
      <c r="D43" s="240">
        <v>0</v>
      </c>
      <c r="E43" s="249">
        <v>0</v>
      </c>
    </row>
    <row r="44" spans="1:5" x14ac:dyDescent="0.2">
      <c r="A44" s="241" t="s">
        <v>363</v>
      </c>
      <c r="B44" s="239">
        <v>0</v>
      </c>
      <c r="C44" s="240">
        <v>0</v>
      </c>
      <c r="D44" s="240">
        <v>0</v>
      </c>
      <c r="E44" s="249">
        <v>0</v>
      </c>
    </row>
    <row r="45" spans="1:5" x14ac:dyDescent="0.2">
      <c r="A45" s="241" t="s">
        <v>364</v>
      </c>
      <c r="B45" s="239">
        <v>214</v>
      </c>
      <c r="C45" s="240">
        <v>73.040000000000006</v>
      </c>
      <c r="D45" s="240">
        <v>8560000</v>
      </c>
      <c r="E45" s="249">
        <v>9.5399999999999991</v>
      </c>
    </row>
    <row r="46" spans="1:5" x14ac:dyDescent="0.2">
      <c r="A46" s="241" t="s">
        <v>365</v>
      </c>
      <c r="B46" s="239">
        <v>0</v>
      </c>
      <c r="C46" s="240">
        <v>0</v>
      </c>
      <c r="D46" s="240">
        <v>0</v>
      </c>
      <c r="E46" s="249">
        <v>0</v>
      </c>
    </row>
    <row r="47" spans="1:5" x14ac:dyDescent="0.2">
      <c r="A47" s="241" t="s">
        <v>366</v>
      </c>
      <c r="B47" s="239">
        <v>39</v>
      </c>
      <c r="C47" s="240">
        <v>13.31</v>
      </c>
      <c r="D47" s="240">
        <v>3120000</v>
      </c>
      <c r="E47" s="249">
        <v>3.48</v>
      </c>
    </row>
    <row r="48" spans="1:5" x14ac:dyDescent="0.2">
      <c r="A48" s="241" t="s">
        <v>367</v>
      </c>
      <c r="B48" s="239">
        <v>36</v>
      </c>
      <c r="C48" s="240">
        <v>12.29</v>
      </c>
      <c r="D48" s="240">
        <v>78014000</v>
      </c>
      <c r="E48" s="249">
        <v>86.94</v>
      </c>
    </row>
    <row r="49" spans="1:5" ht="13.5" thickBot="1" x14ac:dyDescent="0.25">
      <c r="A49" s="244" t="s">
        <v>368</v>
      </c>
      <c r="B49" s="245">
        <v>293</v>
      </c>
      <c r="C49" s="246">
        <v>100</v>
      </c>
      <c r="D49" s="246">
        <v>89730000</v>
      </c>
      <c r="E49" s="250">
        <v>100</v>
      </c>
    </row>
    <row r="53" spans="1:5" ht="13.5" thickBot="1" x14ac:dyDescent="0.25"/>
    <row r="54" spans="1:5" x14ac:dyDescent="0.2">
      <c r="A54" s="257" t="s">
        <v>382</v>
      </c>
      <c r="B54" s="258"/>
      <c r="C54" s="258"/>
      <c r="D54" s="258"/>
      <c r="E54" s="259"/>
    </row>
    <row r="55" spans="1:5" x14ac:dyDescent="0.2">
      <c r="A55" s="254" t="s">
        <v>370</v>
      </c>
      <c r="B55" s="255" t="s">
        <v>355</v>
      </c>
      <c r="C55" s="255" t="s">
        <v>356</v>
      </c>
      <c r="D55" s="255" t="s">
        <v>383</v>
      </c>
      <c r="E55" s="256" t="s">
        <v>384</v>
      </c>
    </row>
    <row r="56" spans="1:5" x14ac:dyDescent="0.2">
      <c r="A56" s="251">
        <v>1</v>
      </c>
      <c r="B56" s="252">
        <v>2</v>
      </c>
      <c r="C56" s="252">
        <v>3</v>
      </c>
      <c r="D56" s="252">
        <v>4</v>
      </c>
      <c r="E56" s="253">
        <v>5</v>
      </c>
    </row>
    <row r="57" spans="1:5" x14ac:dyDescent="0.2">
      <c r="A57" s="241" t="s">
        <v>373</v>
      </c>
      <c r="B57" s="239">
        <v>0</v>
      </c>
      <c r="C57" s="240">
        <v>0</v>
      </c>
      <c r="D57" s="240">
        <v>0</v>
      </c>
      <c r="E57" s="249">
        <v>0</v>
      </c>
    </row>
    <row r="58" spans="1:5" x14ac:dyDescent="0.2">
      <c r="A58" s="241" t="s">
        <v>374</v>
      </c>
      <c r="B58" s="239">
        <v>4</v>
      </c>
      <c r="C58" s="240">
        <v>1.37</v>
      </c>
      <c r="D58" s="240">
        <v>3600</v>
      </c>
      <c r="E58" s="249">
        <v>0.04</v>
      </c>
    </row>
    <row r="59" spans="1:5" x14ac:dyDescent="0.2">
      <c r="A59" s="241" t="s">
        <v>375</v>
      </c>
      <c r="B59" s="239">
        <v>0</v>
      </c>
      <c r="C59" s="240">
        <v>0</v>
      </c>
      <c r="D59" s="240">
        <v>0</v>
      </c>
      <c r="E59" s="249">
        <v>0</v>
      </c>
    </row>
    <row r="60" spans="1:5" x14ac:dyDescent="0.2">
      <c r="A60" s="241" t="s">
        <v>376</v>
      </c>
      <c r="B60" s="239">
        <v>0</v>
      </c>
      <c r="C60" s="240">
        <v>0</v>
      </c>
      <c r="D60" s="240">
        <v>0</v>
      </c>
      <c r="E60" s="249">
        <v>0</v>
      </c>
    </row>
    <row r="61" spans="1:5" x14ac:dyDescent="0.2">
      <c r="A61" s="241" t="s">
        <v>377</v>
      </c>
      <c r="B61" s="239">
        <v>214</v>
      </c>
      <c r="C61" s="240">
        <v>73.040000000000006</v>
      </c>
      <c r="D61" s="240">
        <v>856000</v>
      </c>
      <c r="E61" s="249">
        <v>9.5399999999999991</v>
      </c>
    </row>
    <row r="62" spans="1:5" x14ac:dyDescent="0.2">
      <c r="A62" s="241" t="s">
        <v>378</v>
      </c>
      <c r="B62" s="239">
        <v>0</v>
      </c>
      <c r="C62" s="240">
        <v>0</v>
      </c>
      <c r="D62" s="240">
        <v>0</v>
      </c>
      <c r="E62" s="249">
        <v>0</v>
      </c>
    </row>
    <row r="63" spans="1:5" x14ac:dyDescent="0.2">
      <c r="A63" s="241" t="s">
        <v>379</v>
      </c>
      <c r="B63" s="239">
        <v>39</v>
      </c>
      <c r="C63" s="240">
        <v>13.31</v>
      </c>
      <c r="D63" s="240">
        <v>312000</v>
      </c>
      <c r="E63" s="249">
        <v>3.48</v>
      </c>
    </row>
    <row r="64" spans="1:5" x14ac:dyDescent="0.2">
      <c r="A64" s="241" t="s">
        <v>380</v>
      </c>
      <c r="B64" s="239">
        <v>36</v>
      </c>
      <c r="C64" s="240">
        <v>12.29</v>
      </c>
      <c r="D64" s="240">
        <v>7801400</v>
      </c>
      <c r="E64" s="249">
        <v>86.94</v>
      </c>
    </row>
    <row r="65" spans="1:5" ht="13.5" thickBot="1" x14ac:dyDescent="0.25">
      <c r="A65" s="244" t="s">
        <v>368</v>
      </c>
      <c r="B65" s="245">
        <v>293</v>
      </c>
      <c r="C65" s="246">
        <v>100</v>
      </c>
      <c r="D65" s="246">
        <v>8973000</v>
      </c>
      <c r="E65" s="250">
        <v>100</v>
      </c>
    </row>
  </sheetData>
  <mergeCells count="6">
    <mergeCell ref="A1:E2"/>
    <mergeCell ref="A3:E3"/>
    <mergeCell ref="A4:E4"/>
    <mergeCell ref="A21:E21"/>
    <mergeCell ref="A37:E37"/>
    <mergeCell ref="A54:E5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M8"/>
    </sheetView>
  </sheetViews>
  <sheetFormatPr defaultRowHeight="12.75" x14ac:dyDescent="0.2"/>
  <cols>
    <col min="1" max="1" width="6.5" bestFit="1" customWidth="1"/>
    <col min="2" max="2" width="24.83203125" bestFit="1" customWidth="1"/>
    <col min="3" max="3" width="40.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15.5" bestFit="1" customWidth="1"/>
    <col min="11" max="11" width="22.83203125" bestFit="1" customWidth="1"/>
  </cols>
  <sheetData>
    <row r="1" spans="1:13" s="145" customFormat="1" x14ac:dyDescent="0.2">
      <c r="A1" s="260" t="s">
        <v>229</v>
      </c>
      <c r="B1" s="261" t="s">
        <v>385</v>
      </c>
      <c r="C1" s="261"/>
      <c r="D1" s="261"/>
      <c r="E1" s="261"/>
      <c r="F1" s="261"/>
      <c r="G1" s="261"/>
      <c r="H1" s="261"/>
      <c r="I1" s="261"/>
      <c r="J1" s="261"/>
      <c r="K1" s="261"/>
      <c r="L1" s="261"/>
      <c r="M1" s="262"/>
    </row>
    <row r="2" spans="1:13" s="145" customFormat="1" x14ac:dyDescent="0.2">
      <c r="A2" s="260" t="s">
        <v>256</v>
      </c>
      <c r="B2" s="261" t="s">
        <v>257</v>
      </c>
      <c r="C2" s="261" t="s">
        <v>258</v>
      </c>
      <c r="D2" s="261" t="s">
        <v>259</v>
      </c>
      <c r="E2" s="261" t="s">
        <v>260</v>
      </c>
      <c r="F2" s="261" t="s">
        <v>261</v>
      </c>
      <c r="G2" s="261" t="s">
        <v>262</v>
      </c>
      <c r="H2" s="261" t="s">
        <v>263</v>
      </c>
      <c r="I2" s="261" t="s">
        <v>264</v>
      </c>
      <c r="J2" s="261" t="s">
        <v>385</v>
      </c>
      <c r="K2" s="261" t="s">
        <v>386</v>
      </c>
      <c r="L2" s="261"/>
      <c r="M2" s="262"/>
    </row>
    <row r="3" spans="1:13" x14ac:dyDescent="0.2">
      <c r="A3" s="263">
        <v>1</v>
      </c>
      <c r="B3" s="264" t="s">
        <v>273</v>
      </c>
      <c r="C3" s="265" t="s">
        <v>274</v>
      </c>
      <c r="D3" s="266">
        <v>12000</v>
      </c>
      <c r="E3" s="266">
        <v>0</v>
      </c>
      <c r="F3" s="266">
        <v>12000</v>
      </c>
      <c r="G3" s="267">
        <v>0.13370000000000001</v>
      </c>
      <c r="H3" s="268">
        <v>120000</v>
      </c>
      <c r="I3" s="266">
        <v>0</v>
      </c>
      <c r="J3" s="265">
        <v>12000</v>
      </c>
      <c r="K3" s="264" t="s">
        <v>387</v>
      </c>
      <c r="L3" s="265"/>
      <c r="M3" s="269"/>
    </row>
    <row r="4" spans="1:13" x14ac:dyDescent="0.2">
      <c r="A4" s="263">
        <v>2</v>
      </c>
      <c r="B4" s="264" t="s">
        <v>388</v>
      </c>
      <c r="C4" s="265" t="s">
        <v>389</v>
      </c>
      <c r="D4" s="266">
        <v>8000</v>
      </c>
      <c r="E4" s="266">
        <v>0</v>
      </c>
      <c r="F4" s="266">
        <v>8000</v>
      </c>
      <c r="G4" s="267">
        <v>8.9200000000000002E-2</v>
      </c>
      <c r="H4" s="268">
        <v>80000</v>
      </c>
      <c r="I4" s="266">
        <v>0</v>
      </c>
      <c r="J4" s="265">
        <v>8000</v>
      </c>
      <c r="K4" s="264" t="s">
        <v>390</v>
      </c>
      <c r="L4" s="265"/>
      <c r="M4" s="269"/>
    </row>
    <row r="5" spans="1:13" x14ac:dyDescent="0.2">
      <c r="A5" s="263">
        <v>3</v>
      </c>
      <c r="B5" s="264" t="s">
        <v>391</v>
      </c>
      <c r="C5" s="265" t="s">
        <v>392</v>
      </c>
      <c r="D5" s="266">
        <v>4000</v>
      </c>
      <c r="E5" s="266">
        <v>0</v>
      </c>
      <c r="F5" s="266">
        <v>4000</v>
      </c>
      <c r="G5" s="267">
        <v>4.4600000000000001E-2</v>
      </c>
      <c r="H5" s="268">
        <v>40000</v>
      </c>
      <c r="I5" s="266">
        <v>0</v>
      </c>
      <c r="J5" s="265">
        <v>4000</v>
      </c>
      <c r="K5" s="264" t="s">
        <v>393</v>
      </c>
      <c r="L5" s="265"/>
      <c r="M5" s="269"/>
    </row>
    <row r="6" spans="1:13" x14ac:dyDescent="0.2">
      <c r="A6" s="263">
        <v>4</v>
      </c>
      <c r="B6" s="264" t="s">
        <v>394</v>
      </c>
      <c r="C6" s="265" t="s">
        <v>395</v>
      </c>
      <c r="D6" s="266">
        <v>4000</v>
      </c>
      <c r="E6" s="266">
        <v>0</v>
      </c>
      <c r="F6" s="266">
        <v>4000</v>
      </c>
      <c r="G6" s="267">
        <v>4.4600000000000001E-2</v>
      </c>
      <c r="H6" s="268">
        <v>40000</v>
      </c>
      <c r="I6" s="266">
        <v>0</v>
      </c>
      <c r="J6" s="265">
        <v>4000</v>
      </c>
      <c r="K6" s="264" t="s">
        <v>396</v>
      </c>
      <c r="L6" s="265"/>
      <c r="M6" s="269"/>
    </row>
    <row r="7" spans="1:13" x14ac:dyDescent="0.2">
      <c r="A7" s="263">
        <v>5</v>
      </c>
      <c r="B7" s="264" t="s">
        <v>397</v>
      </c>
      <c r="C7" s="265" t="s">
        <v>398</v>
      </c>
      <c r="D7" s="266">
        <v>4000</v>
      </c>
      <c r="E7" s="266">
        <v>0</v>
      </c>
      <c r="F7" s="266">
        <v>4000</v>
      </c>
      <c r="G7" s="267">
        <v>4.4600000000000001E-2</v>
      </c>
      <c r="H7" s="268">
        <v>40000</v>
      </c>
      <c r="I7" s="266">
        <v>0</v>
      </c>
      <c r="J7" s="265">
        <v>49</v>
      </c>
      <c r="K7" s="264" t="s">
        <v>399</v>
      </c>
      <c r="L7" s="265"/>
      <c r="M7" s="269"/>
    </row>
    <row r="8" spans="1:13" x14ac:dyDescent="0.2">
      <c r="A8" s="270"/>
      <c r="B8" s="271" t="s">
        <v>38</v>
      </c>
      <c r="C8" s="271"/>
      <c r="D8" s="271"/>
      <c r="E8" s="271"/>
      <c r="F8" s="271">
        <v>32000</v>
      </c>
      <c r="G8" s="271">
        <v>0.35659999999999997</v>
      </c>
      <c r="H8" s="271">
        <v>320000</v>
      </c>
      <c r="I8" s="271">
        <v>0</v>
      </c>
      <c r="J8" s="271">
        <v>28049</v>
      </c>
      <c r="K8" s="271"/>
      <c r="L8" s="271"/>
      <c r="M8" s="2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5"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69" t="s">
        <v>39</v>
      </c>
      <c r="B1" s="69"/>
      <c r="C1" s="69"/>
      <c r="D1" s="69"/>
      <c r="E1" s="69"/>
      <c r="F1" s="69"/>
      <c r="G1" s="69"/>
      <c r="H1" s="69"/>
      <c r="I1" s="69"/>
      <c r="J1" s="69"/>
      <c r="K1" s="69"/>
      <c r="L1" s="69"/>
      <c r="M1" s="69"/>
      <c r="N1" s="69"/>
      <c r="O1" s="69"/>
      <c r="P1" s="69"/>
      <c r="Q1" s="69"/>
      <c r="R1" s="69"/>
      <c r="S1" s="69"/>
    </row>
    <row r="2" spans="1:19" ht="35.25" customHeight="1" x14ac:dyDescent="0.2">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x14ac:dyDescent="0.2">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x14ac:dyDescent="0.2">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x14ac:dyDescent="0.2">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x14ac:dyDescent="0.2">
      <c r="A6" s="136" t="s">
        <v>28</v>
      </c>
      <c r="B6" s="137" t="s">
        <v>29</v>
      </c>
      <c r="C6" s="138">
        <v>7</v>
      </c>
      <c r="D6" s="139">
        <v>6273000</v>
      </c>
      <c r="E6" s="139">
        <v>0</v>
      </c>
      <c r="F6" s="138"/>
      <c r="G6" s="139">
        <f>SUM(D6:F6)</f>
        <v>6273000</v>
      </c>
      <c r="H6" s="140">
        <f>(G6/(G11-G9))*100</f>
        <v>69.909729187562689</v>
      </c>
      <c r="I6" s="139">
        <v>6273000</v>
      </c>
      <c r="J6" s="140"/>
      <c r="K6" s="140">
        <f>(I6+J6)</f>
        <v>6273000</v>
      </c>
      <c r="L6" s="140">
        <f>(K6/K11)*100</f>
        <v>69.909729187562689</v>
      </c>
      <c r="M6" s="139">
        <v>0</v>
      </c>
      <c r="N6" s="141">
        <f>(G6+M6)/(G11+M11-G9)*100</f>
        <v>69.909729187562689</v>
      </c>
      <c r="O6" s="142">
        <v>1800000</v>
      </c>
      <c r="P6" s="143">
        <f>(O6/(G6))*100</f>
        <v>28.694404591104732</v>
      </c>
      <c r="Q6" s="142">
        <v>0</v>
      </c>
      <c r="R6" s="143"/>
      <c r="S6" s="144">
        <v>6273000</v>
      </c>
    </row>
    <row r="7" spans="1:19" s="145" customFormat="1" ht="18" customHeight="1" x14ac:dyDescent="0.2">
      <c r="A7" s="136" t="s">
        <v>30</v>
      </c>
      <c r="B7" s="137" t="s">
        <v>31</v>
      </c>
      <c r="C7" s="138">
        <v>283</v>
      </c>
      <c r="D7" s="139">
        <v>2700000</v>
      </c>
      <c r="E7" s="139">
        <v>0</v>
      </c>
      <c r="F7" s="138"/>
      <c r="G7" s="139">
        <f>SUM(D7:F7)</f>
        <v>2700000</v>
      </c>
      <c r="H7" s="140">
        <f>(G7/(G11-G9))*100</f>
        <v>30.090270812437314</v>
      </c>
      <c r="I7" s="139">
        <v>2700000</v>
      </c>
      <c r="J7" s="140"/>
      <c r="K7" s="140">
        <f>(I7+J7)</f>
        <v>2700000</v>
      </c>
      <c r="L7" s="140">
        <f>(K7/K11)*100</f>
        <v>30.090270812437314</v>
      </c>
      <c r="M7" s="139">
        <v>0</v>
      </c>
      <c r="N7" s="141">
        <f>(G7+M7)/(G11+M11-G9)*100</f>
        <v>30.090270812437314</v>
      </c>
      <c r="O7" s="142">
        <v>0</v>
      </c>
      <c r="P7" s="146"/>
      <c r="Q7" s="142">
        <v>28049</v>
      </c>
      <c r="R7" s="143">
        <f>(Q7/(G7))*100</f>
        <v>1.0388518518518519</v>
      </c>
      <c r="S7" s="147">
        <v>2700000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x14ac:dyDescent="0.2">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x14ac:dyDescent="0.2">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x14ac:dyDescent="0.2">
      <c r="A11" s="149"/>
      <c r="B11" s="149" t="s">
        <v>38</v>
      </c>
      <c r="C11" s="150">
        <f>SUM(C6:C10)</f>
        <v>290</v>
      </c>
      <c r="D11" s="151">
        <f>SUM(D6:D10)</f>
        <v>8973000</v>
      </c>
      <c r="E11" s="151">
        <f>SUM(E6:E10)</f>
        <v>0</v>
      </c>
      <c r="F11" s="150">
        <f>SUM(F6:F10)</f>
        <v>0</v>
      </c>
      <c r="G11" s="151">
        <f>SUM(G6:G10)</f>
        <v>8973000</v>
      </c>
      <c r="H11" s="152">
        <f>SUM(H6:H10)</f>
        <v>100</v>
      </c>
      <c r="I11" s="151">
        <f>SUM(I6:I10)</f>
        <v>8973000</v>
      </c>
      <c r="J11" s="152">
        <f>SUM(J6:J10)</f>
        <v>0</v>
      </c>
      <c r="K11" s="152">
        <f>SUM(K6:K10)</f>
        <v>8973000</v>
      </c>
      <c r="L11" s="152">
        <f>SUM(L6:L10)</f>
        <v>100</v>
      </c>
      <c r="M11" s="151">
        <f>SUM(M6:M10)</f>
        <v>0</v>
      </c>
      <c r="N11" s="153">
        <f>SUM(N6:N10)</f>
        <v>100</v>
      </c>
      <c r="O11" s="154">
        <f>SUM(O6:O10)</f>
        <v>1800000</v>
      </c>
      <c r="P11" s="155">
        <v>20.059999999999999</v>
      </c>
      <c r="Q11" s="154">
        <f>SUM(Q6:Q10)</f>
        <v>28049</v>
      </c>
      <c r="R11" s="155">
        <f>SUM(R6:R10)</f>
        <v>1.0388518518518519</v>
      </c>
      <c r="S11" s="156">
        <f>SUM(S6:S10)</f>
        <v>8973000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opLeftCell="A3"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x14ac:dyDescent="0.2">
      <c r="A1" s="79" t="s">
        <v>72</v>
      </c>
      <c r="B1" s="79"/>
      <c r="C1" s="79"/>
      <c r="D1" s="80"/>
      <c r="E1" s="79"/>
      <c r="F1" s="79"/>
      <c r="G1" s="79"/>
      <c r="H1" s="79"/>
      <c r="I1" s="79"/>
      <c r="J1" s="79"/>
      <c r="K1" s="79"/>
      <c r="L1" s="79"/>
      <c r="M1" s="79"/>
      <c r="N1" s="79"/>
      <c r="O1" s="79"/>
      <c r="P1" s="79"/>
      <c r="Q1" s="79"/>
      <c r="R1" s="79"/>
      <c r="S1" s="79"/>
      <c r="T1" s="79"/>
      <c r="U1" s="79"/>
      <c r="V1" s="79"/>
    </row>
    <row r="2" spans="1:22" ht="66" customHeight="1" x14ac:dyDescent="0.2">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x14ac:dyDescent="0.2">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x14ac:dyDescent="0.2">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x14ac:dyDescent="0.2">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x14ac:dyDescent="0.2">
      <c r="A6" s="177">
        <v>1</v>
      </c>
      <c r="B6" s="170"/>
      <c r="C6" s="171" t="s">
        <v>145</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x14ac:dyDescent="0.2">
      <c r="A7" s="183"/>
      <c r="B7" s="184" t="s">
        <v>146</v>
      </c>
      <c r="C7" s="184" t="s">
        <v>147</v>
      </c>
      <c r="D7" s="184"/>
      <c r="E7" s="184"/>
      <c r="F7" s="185">
        <v>6</v>
      </c>
      <c r="G7" s="185">
        <f>SUM(G8:G13)</f>
        <v>630000</v>
      </c>
      <c r="H7" s="185">
        <f>SUM(H8:H13)</f>
        <v>0</v>
      </c>
      <c r="I7" s="185">
        <f>SUM(I8:I13)</f>
        <v>0</v>
      </c>
      <c r="J7" s="185">
        <f>G7+H7+I7</f>
        <v>630000</v>
      </c>
      <c r="K7" s="186">
        <f>(J7/('Table I'!G11-'Table I'!G9)*100)</f>
        <v>7.0210631895687063</v>
      </c>
      <c r="L7" s="185">
        <f>SUM(L8:L13)</f>
        <v>630000</v>
      </c>
      <c r="M7" s="185">
        <f>SUM(M8:M13)</f>
        <v>0</v>
      </c>
      <c r="N7" s="185">
        <f>L7+M7</f>
        <v>630000</v>
      </c>
      <c r="O7" s="186">
        <f>(N7)/'Table I'!K11*100</f>
        <v>7.0210631895687063</v>
      </c>
      <c r="P7" s="185">
        <f>SUM(P8:P13)</f>
        <v>0</v>
      </c>
      <c r="Q7" s="186">
        <f>(P7+J7)/(P26+'Table I'!G11-'Table I'!G9)*100</f>
        <v>7.0210631895687063</v>
      </c>
      <c r="R7" s="185">
        <f>SUM(R8:R13)</f>
        <v>0</v>
      </c>
      <c r="S7" s="186">
        <f>(R7)/J7*100</f>
        <v>0</v>
      </c>
      <c r="T7" s="185">
        <f>SUM(T8:T13)</f>
        <v>0</v>
      </c>
      <c r="U7" s="186">
        <f>(T7)/J7*100</f>
        <v>0</v>
      </c>
      <c r="V7" s="185">
        <f>SUM(V8:V13)</f>
        <v>630000</v>
      </c>
    </row>
    <row r="8" spans="1:22" ht="20.100000000000001" customHeight="1" x14ac:dyDescent="0.2">
      <c r="A8" s="187"/>
      <c r="B8" s="188"/>
      <c r="C8" s="188" t="s">
        <v>148</v>
      </c>
      <c r="D8" s="188" t="s">
        <v>177</v>
      </c>
      <c r="E8" s="188" t="s">
        <v>149</v>
      </c>
      <c r="F8" s="189"/>
      <c r="G8" s="189">
        <v>500400</v>
      </c>
      <c r="H8" s="189">
        <v>0</v>
      </c>
      <c r="I8" s="189"/>
      <c r="J8" s="189">
        <f>G8+H8+I8</f>
        <v>500400</v>
      </c>
      <c r="K8" s="190">
        <f>(J8/('Table I'!G11-'Table I'!G9)*100)</f>
        <v>5.5767301905717153</v>
      </c>
      <c r="L8" s="189">
        <v>500400</v>
      </c>
      <c r="M8" s="189"/>
      <c r="N8" s="189">
        <f>L8+M8</f>
        <v>500400</v>
      </c>
      <c r="O8" s="190">
        <f>(N8)/'Table I'!K11*100</f>
        <v>5.5767301905717153</v>
      </c>
      <c r="P8" s="189">
        <v>0</v>
      </c>
      <c r="Q8" s="190">
        <f>(P8+J8)/(P26+'Table I'!G11-'Table I'!G9)*100</f>
        <v>5.5767301905717153</v>
      </c>
      <c r="R8" s="189">
        <v>0</v>
      </c>
      <c r="S8" s="190">
        <f>(R8)/J8*100</f>
        <v>0</v>
      </c>
      <c r="T8" s="189">
        <v>0</v>
      </c>
      <c r="U8" s="190">
        <f>(T8)/J8*100</f>
        <v>0</v>
      </c>
      <c r="V8" s="189">
        <v>500400</v>
      </c>
    </row>
    <row r="9" spans="1:22" ht="20.100000000000001" customHeight="1" x14ac:dyDescent="0.2">
      <c r="A9" s="187"/>
      <c r="B9" s="188"/>
      <c r="C9" s="188" t="s">
        <v>150</v>
      </c>
      <c r="D9" s="188" t="s">
        <v>177</v>
      </c>
      <c r="E9" s="188" t="s">
        <v>151</v>
      </c>
      <c r="F9" s="189"/>
      <c r="G9" s="189">
        <v>126000</v>
      </c>
      <c r="H9" s="189">
        <v>0</v>
      </c>
      <c r="I9" s="189"/>
      <c r="J9" s="189">
        <f>G9+H9+I9</f>
        <v>126000</v>
      </c>
      <c r="K9" s="190">
        <f>(J9/('Table I'!G11-'Table I'!G9)*100)</f>
        <v>1.4042126379137412</v>
      </c>
      <c r="L9" s="189">
        <v>126000</v>
      </c>
      <c r="M9" s="189"/>
      <c r="N9" s="189">
        <f>L9+M9</f>
        <v>126000</v>
      </c>
      <c r="O9" s="190">
        <f>(N9)/'Table I'!K11*100</f>
        <v>1.4042126379137412</v>
      </c>
      <c r="P9" s="189">
        <v>0</v>
      </c>
      <c r="Q9" s="190">
        <f>(P9+J9)/(P26+'Table I'!G11-'Table I'!G9)*100</f>
        <v>1.4042126379137412</v>
      </c>
      <c r="R9" s="189">
        <v>0</v>
      </c>
      <c r="S9" s="190">
        <f>(R9)/J9*100</f>
        <v>0</v>
      </c>
      <c r="T9" s="189">
        <v>0</v>
      </c>
      <c r="U9" s="190">
        <f>(T9)/J9*100</f>
        <v>0</v>
      </c>
      <c r="V9" s="189">
        <v>126000</v>
      </c>
    </row>
    <row r="10" spans="1:22" ht="20.100000000000001" customHeight="1" x14ac:dyDescent="0.2">
      <c r="A10" s="187"/>
      <c r="B10" s="188"/>
      <c r="C10" s="188" t="s">
        <v>152</v>
      </c>
      <c r="D10" s="188" t="s">
        <v>178</v>
      </c>
      <c r="E10" s="188" t="s">
        <v>153</v>
      </c>
      <c r="F10" s="189"/>
      <c r="G10" s="189">
        <v>900</v>
      </c>
      <c r="H10" s="189">
        <v>0</v>
      </c>
      <c r="I10" s="189"/>
      <c r="J10" s="189">
        <f>G10+H10+I10</f>
        <v>900</v>
      </c>
      <c r="K10" s="190">
        <f>(J10/('Table I'!G11-'Table I'!G9)*100)</f>
        <v>1.0030090270812437E-2</v>
      </c>
      <c r="L10" s="189">
        <v>900</v>
      </c>
      <c r="M10" s="189"/>
      <c r="N10" s="189">
        <f>L10+M10</f>
        <v>900</v>
      </c>
      <c r="O10" s="190">
        <f>(N10)/'Table I'!K11*100</f>
        <v>1.0030090270812437E-2</v>
      </c>
      <c r="P10" s="189">
        <v>0</v>
      </c>
      <c r="Q10" s="190">
        <f>(P10+J10)/(P26+'Table I'!G11-'Table I'!G9)*100</f>
        <v>1.0030090270812437E-2</v>
      </c>
      <c r="R10" s="189">
        <v>0</v>
      </c>
      <c r="S10" s="190">
        <f>(R10)/J10*100</f>
        <v>0</v>
      </c>
      <c r="T10" s="189">
        <v>0</v>
      </c>
      <c r="U10" s="190">
        <f>(T10)/J10*100</f>
        <v>0</v>
      </c>
      <c r="V10" s="189">
        <v>900</v>
      </c>
    </row>
    <row r="11" spans="1:22" ht="20.100000000000001" customHeight="1" x14ac:dyDescent="0.2">
      <c r="A11" s="187"/>
      <c r="B11" s="188"/>
      <c r="C11" s="188" t="s">
        <v>154</v>
      </c>
      <c r="D11" s="188" t="s">
        <v>178</v>
      </c>
      <c r="E11" s="188" t="s">
        <v>155</v>
      </c>
      <c r="F11" s="189"/>
      <c r="G11" s="189">
        <v>900</v>
      </c>
      <c r="H11" s="189">
        <v>0</v>
      </c>
      <c r="I11" s="189"/>
      <c r="J11" s="189">
        <f>G11+H11+I11</f>
        <v>900</v>
      </c>
      <c r="K11" s="190">
        <f>(J11/('Table I'!G11-'Table I'!G9)*100)</f>
        <v>1.0030090270812437E-2</v>
      </c>
      <c r="L11" s="189">
        <v>900</v>
      </c>
      <c r="M11" s="189"/>
      <c r="N11" s="189">
        <f>L11+M11</f>
        <v>900</v>
      </c>
      <c r="O11" s="190">
        <f>(N11)/'Table I'!K11*100</f>
        <v>1.0030090270812437E-2</v>
      </c>
      <c r="P11" s="189">
        <v>0</v>
      </c>
      <c r="Q11" s="190">
        <f>(P11+J11)/(P26+'Table I'!G11-'Table I'!G9)*100</f>
        <v>1.0030090270812437E-2</v>
      </c>
      <c r="R11" s="189">
        <v>0</v>
      </c>
      <c r="S11" s="190">
        <f>(R11)/J11*100</f>
        <v>0</v>
      </c>
      <c r="T11" s="189">
        <v>0</v>
      </c>
      <c r="U11" s="190">
        <f>(T11)/J11*100</f>
        <v>0</v>
      </c>
      <c r="V11" s="189">
        <v>900</v>
      </c>
    </row>
    <row r="12" spans="1:22" ht="20.100000000000001" customHeight="1" x14ac:dyDescent="0.2">
      <c r="A12" s="187"/>
      <c r="B12" s="188"/>
      <c r="C12" s="188" t="s">
        <v>156</v>
      </c>
      <c r="D12" s="188" t="s">
        <v>178</v>
      </c>
      <c r="E12" s="188" t="s">
        <v>157</v>
      </c>
      <c r="F12" s="189"/>
      <c r="G12" s="189">
        <v>900</v>
      </c>
      <c r="H12" s="189">
        <v>0</v>
      </c>
      <c r="I12" s="189"/>
      <c r="J12" s="189">
        <f>G12+H12+I12</f>
        <v>900</v>
      </c>
      <c r="K12" s="190">
        <f>(J12/('Table I'!G11-'Table I'!G9)*100)</f>
        <v>1.0030090270812437E-2</v>
      </c>
      <c r="L12" s="189">
        <v>900</v>
      </c>
      <c r="M12" s="189"/>
      <c r="N12" s="189">
        <f>L12+M12</f>
        <v>900</v>
      </c>
      <c r="O12" s="190">
        <f>(N12)/'Table I'!K11*100</f>
        <v>1.0030090270812437E-2</v>
      </c>
      <c r="P12" s="189">
        <v>0</v>
      </c>
      <c r="Q12" s="190">
        <f>(P12+J12)/(P26+'Table I'!G11-'Table I'!G9)*100</f>
        <v>1.0030090270812437E-2</v>
      </c>
      <c r="R12" s="189">
        <v>0</v>
      </c>
      <c r="S12" s="190">
        <f>(R12)/J12*100</f>
        <v>0</v>
      </c>
      <c r="T12" s="189">
        <v>0</v>
      </c>
      <c r="U12" s="190">
        <f>(T12)/J12*100</f>
        <v>0</v>
      </c>
      <c r="V12" s="189">
        <v>900</v>
      </c>
    </row>
    <row r="13" spans="1:22" ht="20.100000000000001" customHeight="1" x14ac:dyDescent="0.2">
      <c r="A13" s="187"/>
      <c r="B13" s="188"/>
      <c r="C13" s="188" t="s">
        <v>158</v>
      </c>
      <c r="D13" s="188" t="s">
        <v>178</v>
      </c>
      <c r="E13" s="188" t="s">
        <v>159</v>
      </c>
      <c r="F13" s="189"/>
      <c r="G13" s="189">
        <v>900</v>
      </c>
      <c r="H13" s="189">
        <v>0</v>
      </c>
      <c r="I13" s="189"/>
      <c r="J13" s="189">
        <f>G13+H13+I13</f>
        <v>900</v>
      </c>
      <c r="K13" s="190">
        <f>(J13/('Table I'!G11-'Table I'!G9)*100)</f>
        <v>1.0030090270812437E-2</v>
      </c>
      <c r="L13" s="189">
        <v>900</v>
      </c>
      <c r="M13" s="189"/>
      <c r="N13" s="189">
        <f>L13+M13</f>
        <v>900</v>
      </c>
      <c r="O13" s="190">
        <f>(N13)/'Table I'!K11*100</f>
        <v>1.0030090270812437E-2</v>
      </c>
      <c r="P13" s="189">
        <v>0</v>
      </c>
      <c r="Q13" s="190">
        <f>(P13+J13)/(P26+'Table I'!G11-'Table I'!G9)*100</f>
        <v>1.0030090270812437E-2</v>
      </c>
      <c r="R13" s="189">
        <v>0</v>
      </c>
      <c r="S13" s="190">
        <f>(R13)/J13*100</f>
        <v>0</v>
      </c>
      <c r="T13" s="189">
        <v>0</v>
      </c>
      <c r="U13" s="190">
        <f>(T13)/J13*100</f>
        <v>0</v>
      </c>
      <c r="V13" s="189">
        <v>900</v>
      </c>
    </row>
    <row r="14" spans="1:22" s="167" customFormat="1" ht="20.100000000000001" customHeight="1" x14ac:dyDescent="0.2">
      <c r="A14" s="183"/>
      <c r="B14" s="184" t="s">
        <v>160</v>
      </c>
      <c r="C14" s="184" t="s">
        <v>161</v>
      </c>
      <c r="D14" s="184"/>
      <c r="E14" s="184"/>
      <c r="F14" s="185">
        <v>0</v>
      </c>
      <c r="G14" s="185">
        <v>0</v>
      </c>
      <c r="H14" s="185">
        <v>0</v>
      </c>
      <c r="I14" s="185">
        <v>0</v>
      </c>
      <c r="J14" s="185">
        <f>G14+H14+I14</f>
        <v>0</v>
      </c>
      <c r="K14" s="186">
        <f>(J14/('Table I'!G11-'Table I'!G9)*100)</f>
        <v>0</v>
      </c>
      <c r="L14" s="185">
        <v>0</v>
      </c>
      <c r="M14" s="185">
        <v>0</v>
      </c>
      <c r="N14" s="185">
        <f>L14+M14</f>
        <v>0</v>
      </c>
      <c r="O14" s="186">
        <f>(N14)/'Table I'!K11*100</f>
        <v>0</v>
      </c>
      <c r="P14" s="185">
        <v>0</v>
      </c>
      <c r="Q14" s="186">
        <f>(P14+J14)/(P26+'Table I'!G11-'Table I'!G9)*100</f>
        <v>0</v>
      </c>
      <c r="R14" s="185">
        <v>0</v>
      </c>
      <c r="S14" s="186">
        <v>0</v>
      </c>
      <c r="T14" s="185">
        <v>0</v>
      </c>
      <c r="U14" s="186">
        <v>0</v>
      </c>
      <c r="V14" s="185">
        <v>0</v>
      </c>
    </row>
    <row r="15" spans="1:22" s="167" customFormat="1" ht="20.100000000000001" customHeight="1" x14ac:dyDescent="0.2">
      <c r="A15" s="183"/>
      <c r="B15" s="184" t="s">
        <v>162</v>
      </c>
      <c r="C15" s="184" t="s">
        <v>163</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(P15+J15)/(P26+'Table I'!G11-'Table I'!G9)*100</f>
        <v>0</v>
      </c>
      <c r="R15" s="185">
        <v>0</v>
      </c>
      <c r="S15" s="186">
        <v>0</v>
      </c>
      <c r="T15" s="185">
        <v>0</v>
      </c>
      <c r="U15" s="186">
        <v>0</v>
      </c>
      <c r="V15" s="185">
        <v>0</v>
      </c>
    </row>
    <row r="16" spans="1:22" s="167" customFormat="1" ht="20.100000000000001" customHeight="1" x14ac:dyDescent="0.2">
      <c r="A16" s="183"/>
      <c r="B16" s="184" t="s">
        <v>164</v>
      </c>
      <c r="C16" s="184" t="s">
        <v>165</v>
      </c>
      <c r="D16" s="184"/>
      <c r="E16" s="184"/>
      <c r="F16" s="185">
        <v>1</v>
      </c>
      <c r="G16" s="185">
        <f>SUM(G17:G17)</f>
        <v>5643000</v>
      </c>
      <c r="H16" s="185">
        <f>SUM(H17:H17)</f>
        <v>0</v>
      </c>
      <c r="I16" s="185">
        <f>SUM(I17:I17)</f>
        <v>0</v>
      </c>
      <c r="J16" s="185">
        <f>G16+H16+I16</f>
        <v>5643000</v>
      </c>
      <c r="K16" s="186">
        <f>(J16/('Table I'!G11-'Table I'!G9)*100)</f>
        <v>62.888665997993989</v>
      </c>
      <c r="L16" s="185">
        <f>SUM(L17:L17)</f>
        <v>5643000</v>
      </c>
      <c r="M16" s="185">
        <f>SUM(M17:M17)</f>
        <v>0</v>
      </c>
      <c r="N16" s="185">
        <f>L16+M16</f>
        <v>5643000</v>
      </c>
      <c r="O16" s="186">
        <f>(N16)/'Table I'!K11*100</f>
        <v>62.888665997993989</v>
      </c>
      <c r="P16" s="185">
        <f>SUM(P17:P17)</f>
        <v>0</v>
      </c>
      <c r="Q16" s="186">
        <f>(P16+J16)/(P26+'Table I'!G11-'Table I'!G9)*100</f>
        <v>62.888665997993989</v>
      </c>
      <c r="R16" s="185">
        <f>SUM(R17:R17)</f>
        <v>1800000</v>
      </c>
      <c r="S16" s="186">
        <f>(R16)/J16*100</f>
        <v>31.897926634768741</v>
      </c>
      <c r="T16" s="185">
        <f>SUM(T17:T17)</f>
        <v>0</v>
      </c>
      <c r="U16" s="186">
        <f>(T16)/J16*100</f>
        <v>0</v>
      </c>
      <c r="V16" s="185">
        <f>SUM(V17:V17)</f>
        <v>5643000</v>
      </c>
    </row>
    <row r="17" spans="1:22" ht="20.100000000000001" customHeight="1" x14ac:dyDescent="0.2">
      <c r="A17" s="187"/>
      <c r="B17" s="188"/>
      <c r="C17" s="188" t="s">
        <v>166</v>
      </c>
      <c r="D17" s="188" t="s">
        <v>177</v>
      </c>
      <c r="E17" s="188" t="s">
        <v>167</v>
      </c>
      <c r="F17" s="189"/>
      <c r="G17" s="189">
        <v>5643000</v>
      </c>
      <c r="H17" s="189">
        <v>0</v>
      </c>
      <c r="I17" s="189"/>
      <c r="J17" s="189">
        <f>G17+H17+I17</f>
        <v>5643000</v>
      </c>
      <c r="K17" s="190">
        <f>(J17/('Table I'!G11-'Table I'!G9)*100)</f>
        <v>62.888665997993989</v>
      </c>
      <c r="L17" s="189">
        <v>5643000</v>
      </c>
      <c r="M17" s="189"/>
      <c r="N17" s="189">
        <f>L17+M17</f>
        <v>5643000</v>
      </c>
      <c r="O17" s="190">
        <f>(N17)/'Table I'!K11*100</f>
        <v>62.888665997993989</v>
      </c>
      <c r="P17" s="189">
        <v>0</v>
      </c>
      <c r="Q17" s="190">
        <f>(P17+J17)/(P26+'Table I'!G11-'Table I'!G9)*100</f>
        <v>62.888665997993989</v>
      </c>
      <c r="R17" s="189">
        <v>1800000</v>
      </c>
      <c r="S17" s="190">
        <f>(R17)/J17*100</f>
        <v>31.897926634768741</v>
      </c>
      <c r="T17" s="189">
        <v>0</v>
      </c>
      <c r="U17" s="190">
        <f>(T17)/J17*100</f>
        <v>0</v>
      </c>
      <c r="V17" s="189">
        <v>5643000</v>
      </c>
    </row>
    <row r="18" spans="1:22" s="168" customFormat="1" ht="20.100000000000001" customHeight="1" x14ac:dyDescent="0.2">
      <c r="A18" s="191"/>
      <c r="B18" s="192"/>
      <c r="C18" s="192" t="s">
        <v>168</v>
      </c>
      <c r="D18" s="192"/>
      <c r="E18" s="192"/>
      <c r="F18" s="193">
        <v>7</v>
      </c>
      <c r="G18" s="193">
        <f>G7+G14+G15+G16</f>
        <v>6273000</v>
      </c>
      <c r="H18" s="193">
        <f>H7+H14+H15+H16</f>
        <v>0</v>
      </c>
      <c r="I18" s="193">
        <f>I7+I14+I15+I16</f>
        <v>0</v>
      </c>
      <c r="J18" s="193">
        <f>G18+H18+I18</f>
        <v>6273000</v>
      </c>
      <c r="K18" s="194">
        <f>(J18/('Table I'!G11-'Table I'!G9)*100)</f>
        <v>69.909729187562689</v>
      </c>
      <c r="L18" s="193">
        <f>L7+L14+L15+L16</f>
        <v>6273000</v>
      </c>
      <c r="M18" s="193">
        <f>M7+M14+M15+M16</f>
        <v>0</v>
      </c>
      <c r="N18" s="193">
        <f>L18+M18</f>
        <v>6273000</v>
      </c>
      <c r="O18" s="194">
        <f>(N18)/'Table I'!K11*100</f>
        <v>69.909729187562689</v>
      </c>
      <c r="P18" s="193">
        <f>P7+P14+P15+P16</f>
        <v>0</v>
      </c>
      <c r="Q18" s="194">
        <f>(P18+J18)/(P26+'Table I'!G11-'Table I'!G9)*100</f>
        <v>69.909729187562689</v>
      </c>
      <c r="R18" s="193">
        <f>R7+R14+R15+R16</f>
        <v>1800000</v>
      </c>
      <c r="S18" s="194">
        <f>(R18)/J18*100</f>
        <v>28.694404591104732</v>
      </c>
      <c r="T18" s="193">
        <f>T7+T14+T15+T16</f>
        <v>0</v>
      </c>
      <c r="U18" s="194">
        <f>(T18)/J18*100</f>
        <v>0</v>
      </c>
      <c r="V18" s="193">
        <f>V7+V14+V15+V16</f>
        <v>6273000</v>
      </c>
    </row>
    <row r="19" spans="1:22" s="166" customFormat="1" ht="20.100000000000001" customHeight="1" x14ac:dyDescent="0.2">
      <c r="A19" s="195">
        <v>2</v>
      </c>
      <c r="B19" s="196"/>
      <c r="C19" s="196" t="s">
        <v>169</v>
      </c>
      <c r="D19" s="196"/>
      <c r="E19" s="196"/>
      <c r="F19" s="197"/>
      <c r="G19" s="197"/>
      <c r="H19" s="197"/>
      <c r="I19" s="197"/>
      <c r="J19" s="197">
        <f>G19+H19+I19</f>
        <v>0</v>
      </c>
      <c r="K19" s="198">
        <f>(J19/('Table I'!G11-'Table I'!G9)*100)</f>
        <v>0</v>
      </c>
      <c r="L19" s="197"/>
      <c r="M19" s="197"/>
      <c r="N19" s="197">
        <f>L19+M19</f>
        <v>0</v>
      </c>
      <c r="O19" s="198">
        <f>(N19)/'Table I'!K11*100</f>
        <v>0</v>
      </c>
      <c r="P19" s="197"/>
      <c r="Q19" s="198">
        <f>(P19+J19)/(P26+'Table I'!G11-'Table I'!G9)*100</f>
        <v>0</v>
      </c>
      <c r="R19" s="197"/>
      <c r="S19" s="198">
        <v>0</v>
      </c>
      <c r="T19" s="197"/>
      <c r="U19" s="198">
        <v>0</v>
      </c>
      <c r="V19" s="197"/>
    </row>
    <row r="20" spans="1:22" s="167" customFormat="1" ht="20.100000000000001" customHeight="1" x14ac:dyDescent="0.2">
      <c r="A20" s="183"/>
      <c r="B20" s="184" t="s">
        <v>146</v>
      </c>
      <c r="C20" s="184" t="s">
        <v>170</v>
      </c>
      <c r="D20" s="184"/>
      <c r="E20" s="184"/>
      <c r="F20" s="185">
        <v>0</v>
      </c>
      <c r="G20" s="185">
        <v>0</v>
      </c>
      <c r="H20" s="185">
        <v>0</v>
      </c>
      <c r="I20" s="185">
        <v>0</v>
      </c>
      <c r="J20" s="185">
        <f>G20+H20+I20</f>
        <v>0</v>
      </c>
      <c r="K20" s="186">
        <f>(J20/('Table I'!G11-'Table I'!G9)*100)</f>
        <v>0</v>
      </c>
      <c r="L20" s="185">
        <v>0</v>
      </c>
      <c r="M20" s="185">
        <v>0</v>
      </c>
      <c r="N20" s="185">
        <f>L20+M20</f>
        <v>0</v>
      </c>
      <c r="O20" s="186">
        <f>(N20)/'Table I'!K11*100</f>
        <v>0</v>
      </c>
      <c r="P20" s="185">
        <v>0</v>
      </c>
      <c r="Q20" s="186">
        <f>(P20+J20)/(P26+'Table I'!G11-'Table I'!G9)*100</f>
        <v>0</v>
      </c>
      <c r="R20" s="185">
        <v>0</v>
      </c>
      <c r="S20" s="186">
        <v>0</v>
      </c>
      <c r="T20" s="185">
        <v>0</v>
      </c>
      <c r="U20" s="186">
        <v>0</v>
      </c>
      <c r="V20" s="185">
        <v>0</v>
      </c>
    </row>
    <row r="21" spans="1:22" s="167" customFormat="1" ht="20.100000000000001" customHeight="1" x14ac:dyDescent="0.2">
      <c r="A21" s="183"/>
      <c r="B21" s="184" t="s">
        <v>160</v>
      </c>
      <c r="C21" s="184" t="s">
        <v>171</v>
      </c>
      <c r="D21" s="184"/>
      <c r="E21" s="184"/>
      <c r="F21" s="185">
        <v>0</v>
      </c>
      <c r="G21" s="185">
        <v>0</v>
      </c>
      <c r="H21" s="185">
        <v>0</v>
      </c>
      <c r="I21" s="185">
        <v>0</v>
      </c>
      <c r="J21" s="185">
        <f>G21+H21+I21</f>
        <v>0</v>
      </c>
      <c r="K21" s="186">
        <f>(J21/('Table I'!G11-'Table I'!G9)*100)</f>
        <v>0</v>
      </c>
      <c r="L21" s="185">
        <v>0</v>
      </c>
      <c r="M21" s="185">
        <v>0</v>
      </c>
      <c r="N21" s="185">
        <f>L21+M21</f>
        <v>0</v>
      </c>
      <c r="O21" s="186">
        <f>(N21)/'Table I'!K11*100</f>
        <v>0</v>
      </c>
      <c r="P21" s="185">
        <v>0</v>
      </c>
      <c r="Q21" s="186">
        <f>(P21+J21)/(P26+'Table I'!G11-'Table I'!G9)*100</f>
        <v>0</v>
      </c>
      <c r="R21" s="185">
        <v>0</v>
      </c>
      <c r="S21" s="186">
        <v>0</v>
      </c>
      <c r="T21" s="185">
        <v>0</v>
      </c>
      <c r="U21" s="186">
        <v>0</v>
      </c>
      <c r="V21" s="185">
        <v>0</v>
      </c>
    </row>
    <row r="22" spans="1:22" s="167" customFormat="1" ht="20.100000000000001" customHeight="1" x14ac:dyDescent="0.2">
      <c r="A22" s="183"/>
      <c r="B22" s="184" t="s">
        <v>162</v>
      </c>
      <c r="C22" s="184" t="s">
        <v>172</v>
      </c>
      <c r="D22" s="184"/>
      <c r="E22" s="184"/>
      <c r="F22" s="185">
        <v>0</v>
      </c>
      <c r="G22" s="185">
        <v>0</v>
      </c>
      <c r="H22" s="185">
        <v>0</v>
      </c>
      <c r="I22" s="185">
        <v>0</v>
      </c>
      <c r="J22" s="185">
        <f>G22+H22+I22</f>
        <v>0</v>
      </c>
      <c r="K22" s="186">
        <f>(J22/('Table I'!G11-'Table I'!G9)*100)</f>
        <v>0</v>
      </c>
      <c r="L22" s="185">
        <v>0</v>
      </c>
      <c r="M22" s="185">
        <v>0</v>
      </c>
      <c r="N22" s="185">
        <f>L22+M22</f>
        <v>0</v>
      </c>
      <c r="O22" s="186">
        <f>(N22)/'Table I'!K11*100</f>
        <v>0</v>
      </c>
      <c r="P22" s="185">
        <v>0</v>
      </c>
      <c r="Q22" s="186">
        <f>(P22+J22)/(P26+'Table I'!G11-'Table I'!G9)*100</f>
        <v>0</v>
      </c>
      <c r="R22" s="185">
        <v>0</v>
      </c>
      <c r="S22" s="186">
        <v>0</v>
      </c>
      <c r="T22" s="185">
        <v>0</v>
      </c>
      <c r="U22" s="186">
        <v>0</v>
      </c>
      <c r="V22" s="185">
        <v>0</v>
      </c>
    </row>
    <row r="23" spans="1:22" s="167" customFormat="1" ht="20.100000000000001" customHeight="1" x14ac:dyDescent="0.2">
      <c r="A23" s="183"/>
      <c r="B23" s="184" t="s">
        <v>164</v>
      </c>
      <c r="C23" s="184" t="s">
        <v>173</v>
      </c>
      <c r="D23" s="184"/>
      <c r="E23" s="184"/>
      <c r="F23" s="185">
        <v>0</v>
      </c>
      <c r="G23" s="185">
        <v>0</v>
      </c>
      <c r="H23" s="185">
        <v>0</v>
      </c>
      <c r="I23" s="185">
        <v>0</v>
      </c>
      <c r="J23" s="185">
        <f>G23+H23+I23</f>
        <v>0</v>
      </c>
      <c r="K23" s="186">
        <f>(J23/('Table I'!G11-'Table I'!G9)*100)</f>
        <v>0</v>
      </c>
      <c r="L23" s="185">
        <v>0</v>
      </c>
      <c r="M23" s="185">
        <v>0</v>
      </c>
      <c r="N23" s="185">
        <f>L23+M23</f>
        <v>0</v>
      </c>
      <c r="O23" s="186">
        <f>(N23)/'Table I'!K11*100</f>
        <v>0</v>
      </c>
      <c r="P23" s="185">
        <v>0</v>
      </c>
      <c r="Q23" s="186">
        <f>(P23+J23)/(P26+'Table I'!G11-'Table I'!G9)*100</f>
        <v>0</v>
      </c>
      <c r="R23" s="185">
        <v>0</v>
      </c>
      <c r="S23" s="186">
        <v>0</v>
      </c>
      <c r="T23" s="185">
        <v>0</v>
      </c>
      <c r="U23" s="186">
        <v>0</v>
      </c>
      <c r="V23" s="185">
        <v>0</v>
      </c>
    </row>
    <row r="24" spans="1:22" s="167" customFormat="1" ht="20.100000000000001" customHeight="1" x14ac:dyDescent="0.2">
      <c r="A24" s="183"/>
      <c r="B24" s="184" t="s">
        <v>174</v>
      </c>
      <c r="C24" s="184" t="s">
        <v>165</v>
      </c>
      <c r="D24" s="184"/>
      <c r="E24" s="184"/>
      <c r="F24" s="185">
        <v>0</v>
      </c>
      <c r="G24" s="185">
        <v>0</v>
      </c>
      <c r="H24" s="185">
        <v>0</v>
      </c>
      <c r="I24" s="185">
        <v>0</v>
      </c>
      <c r="J24" s="185">
        <f>G24+H24+I24</f>
        <v>0</v>
      </c>
      <c r="K24" s="186">
        <f>(J24/('Table I'!G11-'Table I'!G9)*100)</f>
        <v>0</v>
      </c>
      <c r="L24" s="185">
        <v>0</v>
      </c>
      <c r="M24" s="185">
        <v>0</v>
      </c>
      <c r="N24" s="185">
        <f>L24+M24</f>
        <v>0</v>
      </c>
      <c r="O24" s="186">
        <f>(N24)/'Table I'!K11*100</f>
        <v>0</v>
      </c>
      <c r="P24" s="185">
        <v>0</v>
      </c>
      <c r="Q24" s="186">
        <f>(P24+J24)/(P26+'Table I'!G11-'Table I'!G9)*100</f>
        <v>0</v>
      </c>
      <c r="R24" s="185">
        <v>0</v>
      </c>
      <c r="S24" s="186">
        <v>0</v>
      </c>
      <c r="T24" s="185">
        <v>0</v>
      </c>
      <c r="U24" s="186">
        <v>0</v>
      </c>
      <c r="V24" s="185">
        <v>0</v>
      </c>
    </row>
    <row r="25" spans="1:22" s="168" customFormat="1" ht="20.100000000000001" customHeight="1" thickBot="1" x14ac:dyDescent="0.25">
      <c r="A25" s="191"/>
      <c r="B25" s="192"/>
      <c r="C25" s="192" t="s">
        <v>175</v>
      </c>
      <c r="D25" s="192"/>
      <c r="E25" s="192"/>
      <c r="F25" s="193">
        <v>0</v>
      </c>
      <c r="G25" s="193">
        <f>+G20+G21+G22+G23+G24</f>
        <v>0</v>
      </c>
      <c r="H25" s="193">
        <f>+H20+H21+H22+H23+H24</f>
        <v>0</v>
      </c>
      <c r="I25" s="193">
        <f>+I20+I21+I22+I23+I24</f>
        <v>0</v>
      </c>
      <c r="J25" s="193">
        <f>G25+H25+I25</f>
        <v>0</v>
      </c>
      <c r="K25" s="194">
        <f>(J25/('Table I'!G11-'Table I'!G9)*100)</f>
        <v>0</v>
      </c>
      <c r="L25" s="193">
        <f>+L20+L21+L22+L23+L24</f>
        <v>0</v>
      </c>
      <c r="M25" s="193">
        <f>+M20+M21+M22+M23+M24</f>
        <v>0</v>
      </c>
      <c r="N25" s="193">
        <f>L25+M25</f>
        <v>0</v>
      </c>
      <c r="O25" s="194">
        <f>(N25)/'Table I'!K11*100</f>
        <v>0</v>
      </c>
      <c r="P25" s="193">
        <f>+P20+P21+P22+P23+P24</f>
        <v>0</v>
      </c>
      <c r="Q25" s="194">
        <f>(P25+J25)/(P26+'Table I'!G11-'Table I'!G9)*100</f>
        <v>0</v>
      </c>
      <c r="R25" s="193">
        <f>+R20+R21+R22+R23+R24</f>
        <v>0</v>
      </c>
      <c r="S25" s="194">
        <v>0</v>
      </c>
      <c r="T25" s="193">
        <f>+T20+T21+T22+T23+T24</f>
        <v>0</v>
      </c>
      <c r="U25" s="194">
        <v>0</v>
      </c>
      <c r="V25" s="193">
        <f>+V20+V21+V22+V23+V24</f>
        <v>0</v>
      </c>
    </row>
    <row r="26" spans="1:22" s="166" customFormat="1" ht="20.100000000000001" customHeight="1" thickBot="1" x14ac:dyDescent="0.25">
      <c r="A26" s="199"/>
      <c r="B26" s="200"/>
      <c r="C26" s="200" t="s">
        <v>176</v>
      </c>
      <c r="D26" s="200"/>
      <c r="E26" s="200"/>
      <c r="F26" s="201">
        <v>7</v>
      </c>
      <c r="G26" s="201">
        <f>G18+G25</f>
        <v>6273000</v>
      </c>
      <c r="H26" s="201">
        <f>H18+H25</f>
        <v>0</v>
      </c>
      <c r="I26" s="201">
        <f>I18+I25</f>
        <v>0</v>
      </c>
      <c r="J26" s="201">
        <f>J18+J25</f>
        <v>6273000</v>
      </c>
      <c r="K26" s="202">
        <f>K18+K25</f>
        <v>69.909729187562689</v>
      </c>
      <c r="L26" s="201">
        <f>L18+L25</f>
        <v>6273000</v>
      </c>
      <c r="M26" s="201">
        <f>M18+M25</f>
        <v>0</v>
      </c>
      <c r="N26" s="201">
        <f>N18+N25</f>
        <v>6273000</v>
      </c>
      <c r="O26" s="202">
        <f>O18+O25</f>
        <v>69.909729187562689</v>
      </c>
      <c r="P26" s="201">
        <f>P18+P25</f>
        <v>0</v>
      </c>
      <c r="Q26" s="202">
        <f>Q18+Q25</f>
        <v>69.909729187562689</v>
      </c>
      <c r="R26" s="201">
        <f>R18+R25</f>
        <v>1800000</v>
      </c>
      <c r="S26" s="202">
        <f>S18+S25</f>
        <v>28.694404591104732</v>
      </c>
      <c r="T26" s="201">
        <f>T18+T25</f>
        <v>0</v>
      </c>
      <c r="U26" s="202">
        <f>U18+U25</f>
        <v>0</v>
      </c>
      <c r="V26" s="203">
        <f>V18+V25</f>
        <v>6273000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opLeftCell="A3" workbookViewId="0">
      <selection activeCell="F6" sqref="F6:X58"/>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x14ac:dyDescent="0.2">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x14ac:dyDescent="0.2">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x14ac:dyDescent="0.2">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x14ac:dyDescent="0.2">
      <c r="A6" s="208">
        <v>1</v>
      </c>
      <c r="B6" s="206"/>
      <c r="C6" s="207" t="s">
        <v>179</v>
      </c>
      <c r="D6" s="207"/>
      <c r="E6" s="207"/>
      <c r="F6" s="207"/>
      <c r="G6" s="207"/>
      <c r="H6" s="207"/>
      <c r="I6" s="207"/>
      <c r="J6" s="169"/>
      <c r="K6" s="207"/>
      <c r="L6" s="207"/>
      <c r="M6" s="207"/>
      <c r="N6" s="169"/>
      <c r="O6" s="207"/>
      <c r="P6" s="169"/>
      <c r="Q6" s="207"/>
      <c r="R6" s="169"/>
      <c r="S6" s="207"/>
      <c r="T6" s="169"/>
      <c r="U6" s="207"/>
      <c r="V6" s="207"/>
      <c r="W6" s="207"/>
      <c r="X6" s="207"/>
    </row>
    <row r="7" spans="1:24" s="167" customFormat="1" x14ac:dyDescent="0.2">
      <c r="A7" s="183"/>
      <c r="B7" s="184" t="s">
        <v>146</v>
      </c>
      <c r="C7" s="184" t="s">
        <v>180</v>
      </c>
      <c r="D7" s="184"/>
      <c r="E7" s="184">
        <v>0</v>
      </c>
      <c r="F7" s="184">
        <v>0</v>
      </c>
      <c r="G7" s="184">
        <v>0</v>
      </c>
      <c r="H7" s="184"/>
      <c r="I7" s="184">
        <f>F7+G7+H7</f>
        <v>0</v>
      </c>
      <c r="J7" s="186">
        <f>(I7/('Table I'!G11-'Table I'!G9)*100)</f>
        <v>0</v>
      </c>
      <c r="K7" s="184">
        <v>0</v>
      </c>
      <c r="L7" s="184"/>
      <c r="M7" s="184">
        <f>K7+L7</f>
        <v>0</v>
      </c>
      <c r="N7" s="186">
        <f>(M7)/'Table I'!K11*100</f>
        <v>0</v>
      </c>
      <c r="O7" s="184">
        <v>0</v>
      </c>
      <c r="P7" s="186">
        <f>(O7+I7)/(O58+'Table I'!G11-'Table I'!G9)*100</f>
        <v>0</v>
      </c>
      <c r="Q7" s="184">
        <v>0</v>
      </c>
      <c r="R7" s="186">
        <v>0</v>
      </c>
      <c r="S7" s="184"/>
      <c r="T7" s="186">
        <v>0</v>
      </c>
      <c r="U7" s="184">
        <v>0</v>
      </c>
      <c r="V7" s="184"/>
      <c r="W7" s="184"/>
      <c r="X7" s="184"/>
    </row>
    <row r="8" spans="1:24" s="167" customFormat="1" x14ac:dyDescent="0.2">
      <c r="A8" s="183"/>
      <c r="B8" s="184" t="s">
        <v>160</v>
      </c>
      <c r="C8" s="184" t="s">
        <v>181</v>
      </c>
      <c r="D8" s="184"/>
      <c r="E8" s="184">
        <v>0</v>
      </c>
      <c r="F8" s="184">
        <v>0</v>
      </c>
      <c r="G8" s="184">
        <v>0</v>
      </c>
      <c r="H8" s="184"/>
      <c r="I8" s="184">
        <f>F8+G8+H8</f>
        <v>0</v>
      </c>
      <c r="J8" s="186">
        <f>(I8/('Table I'!G11-'Table I'!G9)*100)</f>
        <v>0</v>
      </c>
      <c r="K8" s="184">
        <v>0</v>
      </c>
      <c r="L8" s="184"/>
      <c r="M8" s="184">
        <f>K8+L8</f>
        <v>0</v>
      </c>
      <c r="N8" s="186">
        <f>(M8)/'Table I'!K11*100</f>
        <v>0</v>
      </c>
      <c r="O8" s="184">
        <v>0</v>
      </c>
      <c r="P8" s="186">
        <f>(O8+I8)/(O58+'Table I'!G11-'Table I'!G9)*100</f>
        <v>0</v>
      </c>
      <c r="Q8" s="184">
        <v>0</v>
      </c>
      <c r="R8" s="186">
        <v>0</v>
      </c>
      <c r="S8" s="184"/>
      <c r="T8" s="186">
        <v>0</v>
      </c>
      <c r="U8" s="184">
        <v>0</v>
      </c>
      <c r="V8" s="184"/>
      <c r="W8" s="184"/>
      <c r="X8" s="184"/>
    </row>
    <row r="9" spans="1:24" s="167" customFormat="1" x14ac:dyDescent="0.2">
      <c r="A9" s="183"/>
      <c r="B9" s="184" t="s">
        <v>162</v>
      </c>
      <c r="C9" s="184" t="s">
        <v>182</v>
      </c>
      <c r="D9" s="184"/>
      <c r="E9" s="184">
        <v>0</v>
      </c>
      <c r="F9" s="184">
        <v>0</v>
      </c>
      <c r="G9" s="184">
        <v>0</v>
      </c>
      <c r="H9" s="184"/>
      <c r="I9" s="184">
        <f>F9+G9+H9</f>
        <v>0</v>
      </c>
      <c r="J9" s="186">
        <f>(I9/('Table I'!G11-'Table I'!G9)*100)</f>
        <v>0</v>
      </c>
      <c r="K9" s="184">
        <v>0</v>
      </c>
      <c r="L9" s="184"/>
      <c r="M9" s="184">
        <f>K9+L9</f>
        <v>0</v>
      </c>
      <c r="N9" s="186">
        <f>(M9)/'Table I'!K11*100</f>
        <v>0</v>
      </c>
      <c r="O9" s="184">
        <v>0</v>
      </c>
      <c r="P9" s="186">
        <f>(O9+I9)/(O58+'Table I'!G11-'Table I'!G9)*100</f>
        <v>0</v>
      </c>
      <c r="Q9" s="184">
        <v>0</v>
      </c>
      <c r="R9" s="186">
        <v>0</v>
      </c>
      <c r="S9" s="184"/>
      <c r="T9" s="186">
        <v>0</v>
      </c>
      <c r="U9" s="184">
        <v>0</v>
      </c>
      <c r="V9" s="184"/>
      <c r="W9" s="184"/>
      <c r="X9" s="184"/>
    </row>
    <row r="10" spans="1:24" s="167" customFormat="1" x14ac:dyDescent="0.2">
      <c r="A10" s="183"/>
      <c r="B10" s="184" t="s">
        <v>164</v>
      </c>
      <c r="C10" s="184" t="s">
        <v>183</v>
      </c>
      <c r="D10" s="184"/>
      <c r="E10" s="184">
        <v>0</v>
      </c>
      <c r="F10" s="184">
        <v>0</v>
      </c>
      <c r="G10" s="184">
        <v>0</v>
      </c>
      <c r="H10" s="184"/>
      <c r="I10" s="184">
        <f>F10+G10+H10</f>
        <v>0</v>
      </c>
      <c r="J10" s="186">
        <f>(I10/('Table I'!G11-'Table I'!G9)*100)</f>
        <v>0</v>
      </c>
      <c r="K10" s="184">
        <v>0</v>
      </c>
      <c r="L10" s="184"/>
      <c r="M10" s="184">
        <f>K10+L10</f>
        <v>0</v>
      </c>
      <c r="N10" s="186">
        <f>(M10)/'Table I'!K11*100</f>
        <v>0</v>
      </c>
      <c r="O10" s="184">
        <v>0</v>
      </c>
      <c r="P10" s="186">
        <f>(O10+I10)/(O58+'Table I'!G11-'Table I'!G9)*100</f>
        <v>0</v>
      </c>
      <c r="Q10" s="184">
        <v>0</v>
      </c>
      <c r="R10" s="186">
        <v>0</v>
      </c>
      <c r="S10" s="184"/>
      <c r="T10" s="186">
        <v>0</v>
      </c>
      <c r="U10" s="184">
        <v>0</v>
      </c>
      <c r="V10" s="184"/>
      <c r="W10" s="184"/>
      <c r="X10" s="184"/>
    </row>
    <row r="11" spans="1:24" s="167" customFormat="1" x14ac:dyDescent="0.2">
      <c r="A11" s="183"/>
      <c r="B11" s="184" t="s">
        <v>174</v>
      </c>
      <c r="C11" s="184" t="s">
        <v>184</v>
      </c>
      <c r="D11" s="184"/>
      <c r="E11" s="184">
        <v>0</v>
      </c>
      <c r="F11" s="184">
        <v>0</v>
      </c>
      <c r="G11" s="184">
        <v>0</v>
      </c>
      <c r="H11" s="184"/>
      <c r="I11" s="184">
        <f>F11+G11+H11</f>
        <v>0</v>
      </c>
      <c r="J11" s="186">
        <f>(I11/('Table I'!G11-'Table I'!G9)*100)</f>
        <v>0</v>
      </c>
      <c r="K11" s="184">
        <v>0</v>
      </c>
      <c r="L11" s="184"/>
      <c r="M11" s="184">
        <f>K11+L11</f>
        <v>0</v>
      </c>
      <c r="N11" s="186">
        <f>(M11)/'Table I'!K11*100</f>
        <v>0</v>
      </c>
      <c r="O11" s="184">
        <v>0</v>
      </c>
      <c r="P11" s="186">
        <f>(O11+I11)/(O58+'Table I'!G11-'Table I'!G9)*100</f>
        <v>0</v>
      </c>
      <c r="Q11" s="184">
        <v>0</v>
      </c>
      <c r="R11" s="186">
        <v>0</v>
      </c>
      <c r="S11" s="184"/>
      <c r="T11" s="186">
        <v>0</v>
      </c>
      <c r="U11" s="184">
        <v>0</v>
      </c>
      <c r="V11" s="184"/>
      <c r="W11" s="184"/>
      <c r="X11" s="184"/>
    </row>
    <row r="12" spans="1:24" s="167" customFormat="1" ht="24" x14ac:dyDescent="0.2">
      <c r="A12" s="183"/>
      <c r="B12" s="184" t="s">
        <v>185</v>
      </c>
      <c r="C12" s="184" t="s">
        <v>186</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(O12+I12)/(O58+'Table I'!G11-'Table I'!G9)*100</f>
        <v>0</v>
      </c>
      <c r="Q12" s="184">
        <v>0</v>
      </c>
      <c r="R12" s="186">
        <v>0</v>
      </c>
      <c r="S12" s="184"/>
      <c r="T12" s="186">
        <v>0</v>
      </c>
      <c r="U12" s="184">
        <v>0</v>
      </c>
      <c r="V12" s="184"/>
      <c r="W12" s="184"/>
      <c r="X12" s="184"/>
    </row>
    <row r="13" spans="1:24" s="167" customFormat="1" x14ac:dyDescent="0.2">
      <c r="A13" s="183"/>
      <c r="B13" s="184" t="s">
        <v>187</v>
      </c>
      <c r="C13" s="184" t="s">
        <v>188</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(O13+I13)/(O58+'Table I'!G11-'Table I'!G9)*100</f>
        <v>0</v>
      </c>
      <c r="Q13" s="184">
        <v>0</v>
      </c>
      <c r="R13" s="186">
        <v>0</v>
      </c>
      <c r="S13" s="184"/>
      <c r="T13" s="186">
        <v>0</v>
      </c>
      <c r="U13" s="184">
        <v>0</v>
      </c>
      <c r="V13" s="184"/>
      <c r="W13" s="184"/>
      <c r="X13" s="184"/>
    </row>
    <row r="14" spans="1:24" s="167" customFormat="1" x14ac:dyDescent="0.2">
      <c r="A14" s="183"/>
      <c r="B14" s="184" t="s">
        <v>189</v>
      </c>
      <c r="C14" s="184" t="s">
        <v>190</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(O14+I14)/(O58+'Table I'!G11-'Table I'!G9)*100</f>
        <v>0</v>
      </c>
      <c r="Q14" s="184">
        <v>0</v>
      </c>
      <c r="R14" s="186">
        <v>0</v>
      </c>
      <c r="S14" s="184"/>
      <c r="T14" s="186">
        <v>0</v>
      </c>
      <c r="U14" s="184">
        <v>0</v>
      </c>
      <c r="V14" s="184"/>
      <c r="W14" s="184"/>
      <c r="X14" s="184"/>
    </row>
    <row r="15" spans="1:24" s="167" customFormat="1" x14ac:dyDescent="0.2">
      <c r="A15" s="183"/>
      <c r="B15" s="184" t="s">
        <v>191</v>
      </c>
      <c r="C15" s="184" t="s">
        <v>192</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(O15+I15)/(O58+'Table I'!G11-'Table I'!G9)*100</f>
        <v>0</v>
      </c>
      <c r="Q15" s="184">
        <v>0</v>
      </c>
      <c r="R15" s="186">
        <v>0</v>
      </c>
      <c r="S15" s="184"/>
      <c r="T15" s="186">
        <v>0</v>
      </c>
      <c r="U15" s="184">
        <v>0</v>
      </c>
      <c r="V15" s="184"/>
      <c r="W15" s="184"/>
      <c r="X15" s="184"/>
    </row>
    <row r="16" spans="1:24" s="167" customFormat="1" x14ac:dyDescent="0.2">
      <c r="A16" s="183"/>
      <c r="B16" s="184" t="s">
        <v>193</v>
      </c>
      <c r="C16" s="184" t="s">
        <v>194</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(O16+I16)/(O58+'Table I'!G11-'Table I'!G9)*100</f>
        <v>0</v>
      </c>
      <c r="Q16" s="184">
        <v>0</v>
      </c>
      <c r="R16" s="186">
        <v>0</v>
      </c>
      <c r="S16" s="184"/>
      <c r="T16" s="186">
        <v>0</v>
      </c>
      <c r="U16" s="184">
        <v>0</v>
      </c>
      <c r="V16" s="184"/>
      <c r="W16" s="184"/>
      <c r="X16" s="184"/>
    </row>
    <row r="17" spans="1:24" s="167" customFormat="1" x14ac:dyDescent="0.2">
      <c r="A17" s="183"/>
      <c r="B17" s="184" t="s">
        <v>195</v>
      </c>
      <c r="C17" s="184" t="s">
        <v>196</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(O17+I17)/(O58+'Table I'!G11-'Table I'!G9)*100</f>
        <v>0</v>
      </c>
      <c r="Q17" s="184">
        <v>0</v>
      </c>
      <c r="R17" s="186">
        <v>0</v>
      </c>
      <c r="S17" s="184"/>
      <c r="T17" s="186">
        <v>0</v>
      </c>
      <c r="U17" s="184">
        <v>0</v>
      </c>
      <c r="V17" s="184"/>
      <c r="W17" s="184"/>
      <c r="X17" s="184"/>
    </row>
    <row r="18" spans="1:24" s="168" customFormat="1" x14ac:dyDescent="0.2">
      <c r="A18" s="191"/>
      <c r="B18" s="192"/>
      <c r="C18" s="192" t="s">
        <v>197</v>
      </c>
      <c r="D18" s="192"/>
      <c r="E18" s="192">
        <f>E7+E8+E9+E10+E11+E12+E13+E14+E15+E16+E17</f>
        <v>0</v>
      </c>
      <c r="F18" s="192">
        <f>F7+F8+F9+F10+F11+F12+F13+F14+F15+F16+F17</f>
        <v>0</v>
      </c>
      <c r="G18" s="192">
        <f>G7+G8+G9+G10+G11+G12+G13+G14+G15+G16+G17</f>
        <v>0</v>
      </c>
      <c r="H18" s="192">
        <f>H7+H8+H9+H10+H11+H12+H13+H14+H15+H16+H17</f>
        <v>0</v>
      </c>
      <c r="I18" s="192">
        <f>F18+G18+H18</f>
        <v>0</v>
      </c>
      <c r="J18" s="194">
        <f>(I18/('Table I'!G11-'Table I'!G9)*100)</f>
        <v>0</v>
      </c>
      <c r="K18" s="192">
        <f>K7+K8+K9+K10+K11+K12+K13+K14+K15+K16+K17</f>
        <v>0</v>
      </c>
      <c r="L18" s="192">
        <f>L7+L8+L9+L10+L11+L12+L13+L14+L15+L16+L17</f>
        <v>0</v>
      </c>
      <c r="M18" s="192">
        <f>K18+L18</f>
        <v>0</v>
      </c>
      <c r="N18" s="194">
        <f>(M18)/'Table I'!K11*100</f>
        <v>0</v>
      </c>
      <c r="O18" s="192">
        <f>O7+O8+O9+O10+O11+O12+O13+O14+O15+O16+O17</f>
        <v>0</v>
      </c>
      <c r="P18" s="194">
        <f>(O18+I18)/(O58+'Table I'!G11-'Table I'!G9)*100</f>
        <v>0</v>
      </c>
      <c r="Q18" s="192">
        <f>Q7+Q8+Q9+Q10+Q11+Q12+Q13+Q14+Q15+Q16+Q17</f>
        <v>0</v>
      </c>
      <c r="R18" s="194">
        <v>0</v>
      </c>
      <c r="S18" s="192">
        <f>S7+S8+S9+S10+S11+S12+S13+S14+S15+S16+S17</f>
        <v>0</v>
      </c>
      <c r="T18" s="194">
        <v>0</v>
      </c>
      <c r="U18" s="192">
        <f>U7+U8+U9+U10+U11+U12+U13+U14+U15+U16+U17</f>
        <v>0</v>
      </c>
      <c r="V18" s="192">
        <f>V7+V8+V9+V10+V11+V12+V13+V14+V15+V16+V17</f>
        <v>0</v>
      </c>
      <c r="W18" s="192">
        <f>W7+W8+W9+W10+W11+W12+W13+W14+W15+W16+W17</f>
        <v>0</v>
      </c>
      <c r="X18" s="192">
        <f>X7+X8+X9+X10+X11+X12+X13+X14+X15+X16+X17</f>
        <v>0</v>
      </c>
    </row>
    <row r="19" spans="1:24" s="166" customFormat="1" x14ac:dyDescent="0.2">
      <c r="A19" s="195">
        <v>2</v>
      </c>
      <c r="B19" s="196"/>
      <c r="C19" s="196" t="s">
        <v>198</v>
      </c>
      <c r="D19" s="196"/>
      <c r="E19" s="196"/>
      <c r="F19" s="196"/>
      <c r="G19" s="196"/>
      <c r="H19" s="196"/>
      <c r="I19" s="196">
        <f>F19+G19+H19</f>
        <v>0</v>
      </c>
      <c r="J19" s="198">
        <f>(I19/('Table I'!G11-'Table I'!G9)*100)</f>
        <v>0</v>
      </c>
      <c r="K19" s="196"/>
      <c r="L19" s="196"/>
      <c r="M19" s="196">
        <f>K19+L19</f>
        <v>0</v>
      </c>
      <c r="N19" s="198">
        <f>(M19)/'Table I'!K11*100</f>
        <v>0</v>
      </c>
      <c r="O19" s="196"/>
      <c r="P19" s="198">
        <f>(O19+I19)/(O58+'Table I'!G11-'Table I'!G9)*100</f>
        <v>0</v>
      </c>
      <c r="Q19" s="196"/>
      <c r="R19" s="198">
        <v>0</v>
      </c>
      <c r="S19" s="196"/>
      <c r="T19" s="198">
        <v>0</v>
      </c>
      <c r="U19" s="196"/>
      <c r="V19" s="196"/>
      <c r="W19" s="196"/>
      <c r="X19" s="196"/>
    </row>
    <row r="20" spans="1:24" s="167" customFormat="1" x14ac:dyDescent="0.2">
      <c r="A20" s="183"/>
      <c r="B20" s="184" t="s">
        <v>146</v>
      </c>
      <c r="C20" s="184" t="s">
        <v>199</v>
      </c>
      <c r="D20" s="184"/>
      <c r="E20" s="184">
        <v>0</v>
      </c>
      <c r="F20" s="184">
        <v>0</v>
      </c>
      <c r="G20" s="184">
        <v>0</v>
      </c>
      <c r="H20" s="184"/>
      <c r="I20" s="184">
        <f>F20+G20+H20</f>
        <v>0</v>
      </c>
      <c r="J20" s="186">
        <f>(I20/('Table I'!G11-'Table I'!G9)*100)</f>
        <v>0</v>
      </c>
      <c r="K20" s="184">
        <v>0</v>
      </c>
      <c r="L20" s="184"/>
      <c r="M20" s="184">
        <f>K20+L20</f>
        <v>0</v>
      </c>
      <c r="N20" s="186">
        <f>(M20)/'Table I'!K11*100</f>
        <v>0</v>
      </c>
      <c r="O20" s="184">
        <v>0</v>
      </c>
      <c r="P20" s="186">
        <f>(O20+I20)/(O58+'Table I'!G11-'Table I'!G9)*100</f>
        <v>0</v>
      </c>
      <c r="Q20" s="184">
        <v>0</v>
      </c>
      <c r="R20" s="186">
        <v>0</v>
      </c>
      <c r="S20" s="184"/>
      <c r="T20" s="186">
        <v>0</v>
      </c>
      <c r="U20" s="184">
        <v>0</v>
      </c>
      <c r="V20" s="184"/>
      <c r="W20" s="184"/>
      <c r="X20" s="184"/>
    </row>
    <row r="21" spans="1:24" s="167" customFormat="1" ht="24" x14ac:dyDescent="0.2">
      <c r="A21" s="183"/>
      <c r="B21" s="184" t="s">
        <v>160</v>
      </c>
      <c r="C21" s="184" t="s">
        <v>200</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(O21+I21)/(O58+'Table I'!G11-'Table I'!G9)*100</f>
        <v>0</v>
      </c>
      <c r="Q21" s="184">
        <v>0</v>
      </c>
      <c r="R21" s="186">
        <v>0</v>
      </c>
      <c r="S21" s="184"/>
      <c r="T21" s="186">
        <v>0</v>
      </c>
      <c r="U21" s="184">
        <v>0</v>
      </c>
      <c r="V21" s="184"/>
      <c r="W21" s="184"/>
      <c r="X21" s="184"/>
    </row>
    <row r="22" spans="1:24" s="167" customFormat="1" x14ac:dyDescent="0.2">
      <c r="A22" s="183"/>
      <c r="B22" s="184" t="s">
        <v>162</v>
      </c>
      <c r="C22" s="184" t="s">
        <v>190</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(O22+I22)/(O58+'Table I'!G11-'Table I'!G9)*100</f>
        <v>0</v>
      </c>
      <c r="Q22" s="184">
        <v>0</v>
      </c>
      <c r="R22" s="186">
        <v>0</v>
      </c>
      <c r="S22" s="184"/>
      <c r="T22" s="186">
        <v>0</v>
      </c>
      <c r="U22" s="184">
        <v>0</v>
      </c>
      <c r="V22" s="184"/>
      <c r="W22" s="184"/>
      <c r="X22" s="184"/>
    </row>
    <row r="23" spans="1:24" s="167" customFormat="1" ht="24" x14ac:dyDescent="0.2">
      <c r="A23" s="183"/>
      <c r="B23" s="184" t="s">
        <v>164</v>
      </c>
      <c r="C23" s="184" t="s">
        <v>201</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(O23+I23)/(O58+'Table I'!G11-'Table I'!G9)*100</f>
        <v>0</v>
      </c>
      <c r="Q23" s="184">
        <v>0</v>
      </c>
      <c r="R23" s="186">
        <v>0</v>
      </c>
      <c r="S23" s="184"/>
      <c r="T23" s="186">
        <v>0</v>
      </c>
      <c r="U23" s="184">
        <v>0</v>
      </c>
      <c r="V23" s="184"/>
      <c r="W23" s="184"/>
      <c r="X23" s="184"/>
    </row>
    <row r="24" spans="1:24" s="167" customFormat="1" ht="24" x14ac:dyDescent="0.2">
      <c r="A24" s="183"/>
      <c r="B24" s="184" t="s">
        <v>174</v>
      </c>
      <c r="C24" s="184" t="s">
        <v>202</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(O24+I24)/(O58+'Table I'!G11-'Table I'!G9)*100</f>
        <v>0</v>
      </c>
      <c r="Q24" s="184">
        <v>0</v>
      </c>
      <c r="R24" s="186">
        <v>0</v>
      </c>
      <c r="S24" s="184"/>
      <c r="T24" s="186">
        <v>0</v>
      </c>
      <c r="U24" s="184">
        <v>0</v>
      </c>
      <c r="V24" s="184"/>
      <c r="W24" s="184"/>
      <c r="X24" s="184"/>
    </row>
    <row r="25" spans="1:24" s="167" customFormat="1" ht="36" x14ac:dyDescent="0.2">
      <c r="A25" s="183"/>
      <c r="B25" s="184" t="s">
        <v>185</v>
      </c>
      <c r="C25" s="184" t="s">
        <v>203</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(O25+I25)/(O58+'Table I'!G11-'Table I'!G9)*100</f>
        <v>0</v>
      </c>
      <c r="Q25" s="184">
        <v>0</v>
      </c>
      <c r="R25" s="186">
        <v>0</v>
      </c>
      <c r="S25" s="184"/>
      <c r="T25" s="186">
        <v>0</v>
      </c>
      <c r="U25" s="184">
        <v>0</v>
      </c>
      <c r="V25" s="184"/>
      <c r="W25" s="184"/>
      <c r="X25" s="184"/>
    </row>
    <row r="26" spans="1:24" s="167" customFormat="1" x14ac:dyDescent="0.2">
      <c r="A26" s="183"/>
      <c r="B26" s="184" t="s">
        <v>187</v>
      </c>
      <c r="C26" s="184" t="s">
        <v>204</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(O26+I26)/(O58+'Table I'!G11-'Table I'!G9)*100</f>
        <v>0</v>
      </c>
      <c r="Q26" s="184">
        <v>0</v>
      </c>
      <c r="R26" s="186">
        <v>0</v>
      </c>
      <c r="S26" s="184"/>
      <c r="T26" s="186">
        <v>0</v>
      </c>
      <c r="U26" s="184">
        <v>0</v>
      </c>
      <c r="V26" s="184"/>
      <c r="W26" s="184"/>
      <c r="X26" s="184"/>
    </row>
    <row r="27" spans="1:24" s="168" customFormat="1" x14ac:dyDescent="0.2">
      <c r="A27" s="191"/>
      <c r="B27" s="192"/>
      <c r="C27" s="192" t="s">
        <v>205</v>
      </c>
      <c r="D27" s="192"/>
      <c r="E27" s="192">
        <f>+E20+E21+E22+E23+E24+E25+E26</f>
        <v>0</v>
      </c>
      <c r="F27" s="192">
        <f>+F20+F21+F22+F23+F24+F25+F26</f>
        <v>0</v>
      </c>
      <c r="G27" s="192">
        <f>+G20+G21+G22+G23+G24+G25+G26</f>
        <v>0</v>
      </c>
      <c r="H27" s="192">
        <f>+H20+H21+H22+H23+H24+H25+H26</f>
        <v>0</v>
      </c>
      <c r="I27" s="192">
        <f>F27+G27+H27</f>
        <v>0</v>
      </c>
      <c r="J27" s="194">
        <f>(I27/('Table I'!G11-'Table I'!G9)*100)</f>
        <v>0</v>
      </c>
      <c r="K27" s="192">
        <f>+K20+K21+K22+K23+K24+K25+K26</f>
        <v>0</v>
      </c>
      <c r="L27" s="192">
        <f>+L20+L21+L22+L23+L24+L25+L26</f>
        <v>0</v>
      </c>
      <c r="M27" s="192">
        <f>K27+L27</f>
        <v>0</v>
      </c>
      <c r="N27" s="194">
        <f>(M27)/'Table I'!K11*100</f>
        <v>0</v>
      </c>
      <c r="O27" s="192">
        <f>+O20+O21+O22+O23+O24+O25+O26</f>
        <v>0</v>
      </c>
      <c r="P27" s="194">
        <f>(O27+I27)/(O58+'Table I'!G11-'Table I'!G9)*100</f>
        <v>0</v>
      </c>
      <c r="Q27" s="192">
        <f>+Q20+Q21+Q22+Q23+Q24+Q25+Q26</f>
        <v>0</v>
      </c>
      <c r="R27" s="194">
        <v>0</v>
      </c>
      <c r="S27" s="192">
        <f>+S20+S21+S22+S23+S24+S25+S26</f>
        <v>0</v>
      </c>
      <c r="T27" s="194">
        <v>0</v>
      </c>
      <c r="U27" s="192">
        <f>+U20+U21+U22+U23+U24+U25+U26</f>
        <v>0</v>
      </c>
      <c r="V27" s="192">
        <f>+V20+V21+V22+V23+V24+V25+V26</f>
        <v>0</v>
      </c>
      <c r="W27" s="192">
        <f>+W20+W21+W22+W23+W24+W25+W26</f>
        <v>0</v>
      </c>
      <c r="X27" s="192">
        <f>+X20+X21+X22+X23+X24+X25+X26</f>
        <v>0</v>
      </c>
    </row>
    <row r="28" spans="1:24" s="166" customFormat="1" ht="24" x14ac:dyDescent="0.2">
      <c r="A28" s="195">
        <v>3</v>
      </c>
      <c r="B28" s="196"/>
      <c r="C28" s="196" t="s">
        <v>206</v>
      </c>
      <c r="D28" s="196"/>
      <c r="E28" s="196"/>
      <c r="F28" s="196"/>
      <c r="G28" s="196"/>
      <c r="H28" s="196"/>
      <c r="I28" s="196">
        <f>F28+G28+H28</f>
        <v>0</v>
      </c>
      <c r="J28" s="198">
        <f>(I28/('Table I'!G11-'Table I'!G9)*100)</f>
        <v>0</v>
      </c>
      <c r="K28" s="196"/>
      <c r="L28" s="196"/>
      <c r="M28" s="196">
        <f>K28+L28</f>
        <v>0</v>
      </c>
      <c r="N28" s="198">
        <f>(M28)/'Table I'!K11*100</f>
        <v>0</v>
      </c>
      <c r="O28" s="196"/>
      <c r="P28" s="198">
        <f>(O28+I28)/(O58+'Table I'!G11-'Table I'!G9)*100</f>
        <v>0</v>
      </c>
      <c r="Q28" s="196"/>
      <c r="R28" s="198">
        <v>0</v>
      </c>
      <c r="S28" s="196"/>
      <c r="T28" s="198">
        <v>0</v>
      </c>
      <c r="U28" s="196"/>
      <c r="V28" s="196"/>
      <c r="W28" s="196"/>
      <c r="X28" s="196"/>
    </row>
    <row r="29" spans="1:24" s="167" customFormat="1" ht="36" x14ac:dyDescent="0.2">
      <c r="A29" s="183"/>
      <c r="B29" s="184" t="s">
        <v>207</v>
      </c>
      <c r="C29" s="184" t="s">
        <v>208</v>
      </c>
      <c r="D29" s="184"/>
      <c r="E29" s="184">
        <v>0</v>
      </c>
      <c r="F29" s="184">
        <v>0</v>
      </c>
      <c r="G29" s="184">
        <v>0</v>
      </c>
      <c r="H29" s="184"/>
      <c r="I29" s="184">
        <f>F29+G29+H29</f>
        <v>0</v>
      </c>
      <c r="J29" s="186">
        <f>(I29/('Table I'!G11-'Table I'!G9)*100)</f>
        <v>0</v>
      </c>
      <c r="K29" s="184">
        <v>0</v>
      </c>
      <c r="L29" s="184"/>
      <c r="M29" s="184">
        <f>K29+L29</f>
        <v>0</v>
      </c>
      <c r="N29" s="186">
        <f>(M29)/'Table I'!K11*100</f>
        <v>0</v>
      </c>
      <c r="O29" s="184">
        <v>0</v>
      </c>
      <c r="P29" s="186">
        <f>(O29+I29)/(O58+'Table I'!G11-'Table I'!G9)*100</f>
        <v>0</v>
      </c>
      <c r="Q29" s="184">
        <v>0</v>
      </c>
      <c r="R29" s="186">
        <v>0</v>
      </c>
      <c r="S29" s="184"/>
      <c r="T29" s="186">
        <v>0</v>
      </c>
      <c r="U29" s="184">
        <v>0</v>
      </c>
      <c r="V29" s="184"/>
      <c r="W29" s="184"/>
      <c r="X29" s="184"/>
    </row>
    <row r="30" spans="1:24" s="167" customFormat="1" ht="24" x14ac:dyDescent="0.2">
      <c r="A30" s="183"/>
      <c r="B30" s="184" t="s">
        <v>209</v>
      </c>
      <c r="C30" s="184" t="s">
        <v>210</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(O30+I30)/(O58+'Table I'!G11-'Table I'!G9)*100</f>
        <v>0</v>
      </c>
      <c r="Q30" s="184">
        <v>0</v>
      </c>
      <c r="R30" s="186">
        <v>0</v>
      </c>
      <c r="S30" s="184"/>
      <c r="T30" s="186">
        <v>0</v>
      </c>
      <c r="U30" s="184">
        <v>0</v>
      </c>
      <c r="V30" s="184"/>
      <c r="W30" s="184"/>
      <c r="X30" s="184"/>
    </row>
    <row r="31" spans="1:24" s="167" customFormat="1" ht="24" x14ac:dyDescent="0.2">
      <c r="A31" s="183"/>
      <c r="B31" s="184" t="s">
        <v>211</v>
      </c>
      <c r="C31" s="184" t="s">
        <v>210</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(O31+I31)/(O58+'Table I'!G11-'Table I'!G9)*100</f>
        <v>0</v>
      </c>
      <c r="Q31" s="184">
        <v>0</v>
      </c>
      <c r="R31" s="186">
        <v>0</v>
      </c>
      <c r="S31" s="184"/>
      <c r="T31" s="186">
        <v>0</v>
      </c>
      <c r="U31" s="184">
        <v>0</v>
      </c>
      <c r="V31" s="184"/>
      <c r="W31" s="184"/>
      <c r="X31" s="184"/>
    </row>
    <row r="32" spans="1:24" s="168" customFormat="1" x14ac:dyDescent="0.2">
      <c r="A32" s="191"/>
      <c r="B32" s="192"/>
      <c r="C32" s="192" t="s">
        <v>212</v>
      </c>
      <c r="D32" s="192"/>
      <c r="E32" s="192">
        <f>+E29+E30+E31</f>
        <v>0</v>
      </c>
      <c r="F32" s="192">
        <f>+F29+F30+F31</f>
        <v>0</v>
      </c>
      <c r="G32" s="192">
        <f>+G29+G30+G31</f>
        <v>0</v>
      </c>
      <c r="H32" s="192">
        <f>+H29+H30+H31</f>
        <v>0</v>
      </c>
      <c r="I32" s="192">
        <f>F32+G32+H32</f>
        <v>0</v>
      </c>
      <c r="J32" s="194">
        <f>(I32/('Table I'!G11-'Table I'!G9)*100)</f>
        <v>0</v>
      </c>
      <c r="K32" s="192">
        <f>+K29+K30+K31</f>
        <v>0</v>
      </c>
      <c r="L32" s="192">
        <f>+L29+L30+L31</f>
        <v>0</v>
      </c>
      <c r="M32" s="192">
        <f>K32+L32</f>
        <v>0</v>
      </c>
      <c r="N32" s="194">
        <f>(M32)/'Table I'!K11*100</f>
        <v>0</v>
      </c>
      <c r="O32" s="192">
        <f>+O29+O30+O31</f>
        <v>0</v>
      </c>
      <c r="P32" s="194">
        <f>(O32+I32)/(O58+'Table I'!G11-'Table I'!G9)*100</f>
        <v>0</v>
      </c>
      <c r="Q32" s="192">
        <f>+Q29+Q30+Q31</f>
        <v>0</v>
      </c>
      <c r="R32" s="194">
        <v>0</v>
      </c>
      <c r="S32" s="192">
        <f>+S29+S30+S31</f>
        <v>0</v>
      </c>
      <c r="T32" s="194">
        <v>0</v>
      </c>
      <c r="U32" s="192">
        <f>+U29+U30+U31</f>
        <v>0</v>
      </c>
      <c r="V32" s="192">
        <f>+V29+V30+V31</f>
        <v>0</v>
      </c>
      <c r="W32" s="192">
        <f>+W29+W30+W31</f>
        <v>0</v>
      </c>
      <c r="X32" s="192">
        <f>+X29+X30+X31</f>
        <v>0</v>
      </c>
    </row>
    <row r="33" spans="1:24" s="166" customFormat="1" x14ac:dyDescent="0.2">
      <c r="A33" s="195">
        <v>4</v>
      </c>
      <c r="B33" s="196"/>
      <c r="C33" s="196" t="s">
        <v>213</v>
      </c>
      <c r="D33" s="196"/>
      <c r="E33" s="196"/>
      <c r="F33" s="196"/>
      <c r="G33" s="196"/>
      <c r="H33" s="196"/>
      <c r="I33" s="196">
        <f>F33+G33+H33</f>
        <v>0</v>
      </c>
      <c r="J33" s="198">
        <f>(I33/('Table I'!G11-'Table I'!G9)*100)</f>
        <v>0</v>
      </c>
      <c r="K33" s="196"/>
      <c r="L33" s="196"/>
      <c r="M33" s="196">
        <f>K33+L33</f>
        <v>0</v>
      </c>
      <c r="N33" s="198">
        <f>(M33)/'Table I'!K11*100</f>
        <v>0</v>
      </c>
      <c r="O33" s="196"/>
      <c r="P33" s="198">
        <f>(O33+I33)/(O58+'Table I'!G11-'Table I'!G9)*100</f>
        <v>0</v>
      </c>
      <c r="Q33" s="196"/>
      <c r="R33" s="198">
        <v>0</v>
      </c>
      <c r="S33" s="196"/>
      <c r="T33" s="198">
        <v>0</v>
      </c>
      <c r="U33" s="196"/>
      <c r="V33" s="196"/>
      <c r="W33" s="196"/>
      <c r="X33" s="196"/>
    </row>
    <row r="34" spans="1:24" s="167" customFormat="1" ht="24" x14ac:dyDescent="0.2">
      <c r="A34" s="183"/>
      <c r="B34" s="184" t="s">
        <v>146</v>
      </c>
      <c r="C34" s="184" t="s">
        <v>214</v>
      </c>
      <c r="D34" s="184"/>
      <c r="E34" s="184">
        <v>0</v>
      </c>
      <c r="F34" s="184">
        <v>0</v>
      </c>
      <c r="G34" s="184">
        <v>0</v>
      </c>
      <c r="H34" s="184"/>
      <c r="I34" s="184">
        <f>F34+G34+H34</f>
        <v>0</v>
      </c>
      <c r="J34" s="186">
        <f>(I34/('Table I'!G11-'Table I'!G9)*100)</f>
        <v>0</v>
      </c>
      <c r="K34" s="184">
        <v>0</v>
      </c>
      <c r="L34" s="184"/>
      <c r="M34" s="184">
        <f>K34+L34</f>
        <v>0</v>
      </c>
      <c r="N34" s="186">
        <f>(M34)/'Table I'!K11*100</f>
        <v>0</v>
      </c>
      <c r="O34" s="184">
        <v>0</v>
      </c>
      <c r="P34" s="186">
        <f>(O34+I34)/(O58+'Table I'!G11-'Table I'!G9)*100</f>
        <v>0</v>
      </c>
      <c r="Q34" s="184">
        <v>0</v>
      </c>
      <c r="R34" s="186">
        <v>0</v>
      </c>
      <c r="S34" s="184"/>
      <c r="T34" s="186">
        <v>0</v>
      </c>
      <c r="U34" s="184">
        <v>0</v>
      </c>
      <c r="V34" s="184"/>
      <c r="W34" s="184"/>
      <c r="X34" s="184"/>
    </row>
    <row r="35" spans="1:24" s="167" customFormat="1" ht="48" x14ac:dyDescent="0.2">
      <c r="A35" s="183"/>
      <c r="B35" s="184" t="s">
        <v>160</v>
      </c>
      <c r="C35" s="184" t="s">
        <v>215</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(O35+I35)/(O58+'Table I'!G11-'Table I'!G9)*100</f>
        <v>0</v>
      </c>
      <c r="Q35" s="184">
        <v>0</v>
      </c>
      <c r="R35" s="186">
        <v>0</v>
      </c>
      <c r="S35" s="184"/>
      <c r="T35" s="186">
        <v>0</v>
      </c>
      <c r="U35" s="184">
        <v>0</v>
      </c>
      <c r="V35" s="184"/>
      <c r="W35" s="184"/>
      <c r="X35" s="184"/>
    </row>
    <row r="36" spans="1:24" s="167" customFormat="1" x14ac:dyDescent="0.2">
      <c r="A36" s="183"/>
      <c r="B36" s="184" t="s">
        <v>162</v>
      </c>
      <c r="C36" s="184" t="s">
        <v>216</v>
      </c>
      <c r="D36" s="184"/>
      <c r="E36" s="184">
        <v>0</v>
      </c>
      <c r="F36" s="184">
        <v>0</v>
      </c>
      <c r="G36" s="184">
        <v>0</v>
      </c>
      <c r="H36" s="184"/>
      <c r="I36" s="184">
        <f>F36+G36+H36</f>
        <v>0</v>
      </c>
      <c r="J36" s="186">
        <f>(I36/('Table I'!G11-'Table I'!G9)*100)</f>
        <v>0</v>
      </c>
      <c r="K36" s="184">
        <v>0</v>
      </c>
      <c r="L36" s="184"/>
      <c r="M36" s="184">
        <f>K36+L36</f>
        <v>0</v>
      </c>
      <c r="N36" s="186">
        <f>(M36)/'Table I'!K11*100</f>
        <v>0</v>
      </c>
      <c r="O36" s="184">
        <v>0</v>
      </c>
      <c r="P36" s="186">
        <f>(O36+I36)/(O58+'Table I'!G11-'Table I'!G9)*100</f>
        <v>0</v>
      </c>
      <c r="Q36" s="184">
        <v>0</v>
      </c>
      <c r="R36" s="186">
        <v>0</v>
      </c>
      <c r="S36" s="184"/>
      <c r="T36" s="186">
        <v>0</v>
      </c>
      <c r="U36" s="184">
        <v>0</v>
      </c>
      <c r="V36" s="184"/>
      <c r="W36" s="184"/>
      <c r="X36" s="184"/>
    </row>
    <row r="37" spans="1:24" s="167" customFormat="1" ht="72" x14ac:dyDescent="0.2">
      <c r="A37" s="183"/>
      <c r="B37" s="184" t="s">
        <v>164</v>
      </c>
      <c r="C37" s="184" t="s">
        <v>217</v>
      </c>
      <c r="D37" s="184"/>
      <c r="E37" s="184">
        <v>0</v>
      </c>
      <c r="F37" s="184">
        <v>0</v>
      </c>
      <c r="G37" s="184">
        <v>0</v>
      </c>
      <c r="H37" s="184"/>
      <c r="I37" s="184">
        <f>F37+G37+H37</f>
        <v>0</v>
      </c>
      <c r="J37" s="186">
        <f>(I37/('Table I'!G11-'Table I'!G9)*100)</f>
        <v>0</v>
      </c>
      <c r="K37" s="184">
        <v>0</v>
      </c>
      <c r="L37" s="184"/>
      <c r="M37" s="184">
        <f>K37+L37</f>
        <v>0</v>
      </c>
      <c r="N37" s="186">
        <f>(M37)/'Table I'!K11*100</f>
        <v>0</v>
      </c>
      <c r="O37" s="184">
        <v>0</v>
      </c>
      <c r="P37" s="186">
        <f>(O37+I37)/(O58+'Table I'!G11-'Table I'!G9)*100</f>
        <v>0</v>
      </c>
      <c r="Q37" s="184">
        <v>0</v>
      </c>
      <c r="R37" s="186">
        <v>0</v>
      </c>
      <c r="S37" s="184"/>
      <c r="T37" s="186">
        <v>0</v>
      </c>
      <c r="U37" s="184">
        <v>0</v>
      </c>
      <c r="V37" s="184"/>
      <c r="W37" s="184"/>
      <c r="X37" s="184"/>
    </row>
    <row r="38" spans="1:24" s="167" customFormat="1" ht="60" x14ac:dyDescent="0.2">
      <c r="A38" s="183"/>
      <c r="B38" s="184" t="s">
        <v>174</v>
      </c>
      <c r="C38" s="184" t="s">
        <v>218</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(O38+I38)/(O58+'Table I'!G11-'Table I'!G9)*100</f>
        <v>0</v>
      </c>
      <c r="Q38" s="184">
        <v>0</v>
      </c>
      <c r="R38" s="186">
        <v>0</v>
      </c>
      <c r="S38" s="184"/>
      <c r="T38" s="186">
        <v>0</v>
      </c>
      <c r="U38" s="184">
        <v>0</v>
      </c>
      <c r="V38" s="184"/>
      <c r="W38" s="184"/>
      <c r="X38" s="184"/>
    </row>
    <row r="39" spans="1:24" s="167" customFormat="1" ht="24" x14ac:dyDescent="0.2">
      <c r="A39" s="183"/>
      <c r="B39" s="184" t="s">
        <v>185</v>
      </c>
      <c r="C39" s="184" t="s">
        <v>219</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(O39+I39)/(O58+'Table I'!G11-'Table I'!G9)*100</f>
        <v>0</v>
      </c>
      <c r="Q39" s="184">
        <v>0</v>
      </c>
      <c r="R39" s="186">
        <v>0</v>
      </c>
      <c r="S39" s="184"/>
      <c r="T39" s="186">
        <v>0</v>
      </c>
      <c r="U39" s="184">
        <v>0</v>
      </c>
      <c r="V39" s="184"/>
      <c r="W39" s="184"/>
      <c r="X39" s="184"/>
    </row>
    <row r="40" spans="1:24" s="167" customFormat="1" ht="36" x14ac:dyDescent="0.2">
      <c r="A40" s="183"/>
      <c r="B40" s="184" t="s">
        <v>187</v>
      </c>
      <c r="C40" s="184" t="s">
        <v>220</v>
      </c>
      <c r="D40" s="184"/>
      <c r="E40" s="184">
        <v>246</v>
      </c>
      <c r="F40" s="184">
        <v>1260000</v>
      </c>
      <c r="G40" s="184">
        <v>0</v>
      </c>
      <c r="H40" s="184"/>
      <c r="I40" s="184">
        <f>F40+G40+H40</f>
        <v>1260000</v>
      </c>
      <c r="J40" s="186">
        <f>(I40/('Table I'!G11-'Table I'!G9)*100)</f>
        <v>14.042126379137413</v>
      </c>
      <c r="K40" s="184">
        <v>1260000</v>
      </c>
      <c r="L40" s="184"/>
      <c r="M40" s="184">
        <f>K40+L40</f>
        <v>1260000</v>
      </c>
      <c r="N40" s="186">
        <f>(M40)/'Table I'!K11*100</f>
        <v>14.042126379137413</v>
      </c>
      <c r="O40" s="184">
        <v>0</v>
      </c>
      <c r="P40" s="186">
        <f>(O40+I40)/(O58+'Table I'!G11-'Table I'!G9)*100</f>
        <v>14.042126379137413</v>
      </c>
      <c r="Q40" s="184">
        <v>0</v>
      </c>
      <c r="R40" s="186">
        <v>0</v>
      </c>
      <c r="S40" s="184"/>
      <c r="T40" s="186">
        <v>0</v>
      </c>
      <c r="U40" s="184">
        <v>1260000</v>
      </c>
      <c r="V40" s="184"/>
      <c r="W40" s="184"/>
      <c r="X40" s="184"/>
    </row>
    <row r="41" spans="1:24" s="167" customFormat="1" ht="36" x14ac:dyDescent="0.2">
      <c r="A41" s="183"/>
      <c r="B41" s="184" t="s">
        <v>189</v>
      </c>
      <c r="C41" s="184" t="s">
        <v>221</v>
      </c>
      <c r="D41" s="184"/>
      <c r="E41" s="184">
        <v>13</v>
      </c>
      <c r="F41" s="184">
        <v>1196000</v>
      </c>
      <c r="G41" s="184">
        <v>0</v>
      </c>
      <c r="H41" s="184"/>
      <c r="I41" s="184">
        <f>F41+G41+H41</f>
        <v>1196000</v>
      </c>
      <c r="J41" s="186">
        <f>(I41/('Table I'!G11-'Table I'!G9)*100)</f>
        <v>13.328875515435195</v>
      </c>
      <c r="K41" s="184">
        <v>1196000</v>
      </c>
      <c r="L41" s="184"/>
      <c r="M41" s="184">
        <f>K41+L41</f>
        <v>1196000</v>
      </c>
      <c r="N41" s="186">
        <f>(M41)/'Table I'!K11*100</f>
        <v>13.328875515435195</v>
      </c>
      <c r="O41" s="184">
        <v>0</v>
      </c>
      <c r="P41" s="186">
        <f>(O41+I41)/(O58+'Table I'!G11-'Table I'!G9)*100</f>
        <v>13.328875515435195</v>
      </c>
      <c r="Q41" s="184">
        <v>0</v>
      </c>
      <c r="R41" s="186">
        <v>0</v>
      </c>
      <c r="S41" s="184"/>
      <c r="T41" s="186">
        <v>0</v>
      </c>
      <c r="U41" s="184">
        <v>1196000</v>
      </c>
      <c r="V41" s="184"/>
      <c r="W41" s="184"/>
      <c r="X41" s="184"/>
    </row>
    <row r="42" spans="1:24" ht="24" x14ac:dyDescent="0.2">
      <c r="A42" s="187"/>
      <c r="B42" s="188"/>
      <c r="C42" s="188" t="s">
        <v>222</v>
      </c>
      <c r="D42" s="188" t="s">
        <v>223</v>
      </c>
      <c r="E42" s="188"/>
      <c r="F42" s="188">
        <v>412000</v>
      </c>
      <c r="G42" s="188">
        <v>0</v>
      </c>
      <c r="H42" s="188"/>
      <c r="I42" s="188">
        <f>F42+G42+H42</f>
        <v>412000</v>
      </c>
      <c r="J42" s="190">
        <f>(I42/('Table I'!G11-'Table I'!G9)*100)</f>
        <v>4.5915524350830266</v>
      </c>
      <c r="K42" s="188">
        <v>412000</v>
      </c>
      <c r="L42" s="188"/>
      <c r="M42" s="188">
        <f>K42+L42</f>
        <v>412000</v>
      </c>
      <c r="N42" s="190">
        <f>(M42)/'Table I'!K11*100</f>
        <v>4.5915524350830266</v>
      </c>
      <c r="O42" s="188">
        <v>0</v>
      </c>
      <c r="P42" s="190">
        <f>(O42+I42)/(O58+'Table I'!G11-'Table I'!G9)*100</f>
        <v>4.5915524350830266</v>
      </c>
      <c r="Q42" s="188">
        <v>0</v>
      </c>
      <c r="R42" s="190">
        <v>0</v>
      </c>
      <c r="S42" s="188">
        <v>0</v>
      </c>
      <c r="T42" s="190">
        <v>0</v>
      </c>
      <c r="U42" s="188">
        <v>412000</v>
      </c>
      <c r="V42" s="188"/>
      <c r="W42" s="188"/>
      <c r="X42" s="188"/>
    </row>
    <row r="43" spans="1:24" x14ac:dyDescent="0.2">
      <c r="A43" s="187"/>
      <c r="B43" s="188"/>
      <c r="C43" s="188" t="s">
        <v>224</v>
      </c>
      <c r="D43" s="188" t="s">
        <v>225</v>
      </c>
      <c r="E43" s="188"/>
      <c r="F43" s="188">
        <v>396000</v>
      </c>
      <c r="G43" s="188">
        <v>0</v>
      </c>
      <c r="H43" s="188"/>
      <c r="I43" s="188">
        <f>F43+G43+H43</f>
        <v>396000</v>
      </c>
      <c r="J43" s="190">
        <f>(I43/('Table I'!G11-'Table I'!G9)*100)</f>
        <v>4.4132397191574722</v>
      </c>
      <c r="K43" s="188">
        <v>396000</v>
      </c>
      <c r="L43" s="188"/>
      <c r="M43" s="188">
        <f>K43+L43</f>
        <v>396000</v>
      </c>
      <c r="N43" s="190">
        <f>(M43)/'Table I'!K11*100</f>
        <v>4.4132397191574722</v>
      </c>
      <c r="O43" s="188">
        <v>0</v>
      </c>
      <c r="P43" s="190">
        <f>(O43+I43)/(O58+'Table I'!G11-'Table I'!G9)*100</f>
        <v>4.4132397191574722</v>
      </c>
      <c r="Q43" s="188">
        <v>0</v>
      </c>
      <c r="R43" s="190">
        <v>0</v>
      </c>
      <c r="S43" s="188">
        <v>0</v>
      </c>
      <c r="T43" s="190">
        <v>0</v>
      </c>
      <c r="U43" s="188">
        <v>396000</v>
      </c>
      <c r="V43" s="188"/>
      <c r="W43" s="188"/>
      <c r="X43" s="188"/>
    </row>
    <row r="44" spans="1:24" s="167" customFormat="1" x14ac:dyDescent="0.2">
      <c r="A44" s="183"/>
      <c r="B44" s="184" t="s">
        <v>191</v>
      </c>
      <c r="C44" s="184" t="s">
        <v>226</v>
      </c>
      <c r="D44" s="184"/>
      <c r="E44" s="184">
        <v>5</v>
      </c>
      <c r="F44" s="184">
        <v>20000</v>
      </c>
      <c r="G44" s="184">
        <v>0</v>
      </c>
      <c r="H44" s="184"/>
      <c r="I44" s="184">
        <f>F44+G44+H44</f>
        <v>20000</v>
      </c>
      <c r="J44" s="186">
        <f>(I44/('Table I'!G11-'Table I'!G9)*100)</f>
        <v>0.22289089490694305</v>
      </c>
      <c r="K44" s="184">
        <v>20000</v>
      </c>
      <c r="L44" s="184"/>
      <c r="M44" s="184">
        <f>K44+L44</f>
        <v>20000</v>
      </c>
      <c r="N44" s="186">
        <f>(M44)/'Table I'!K11*100</f>
        <v>0.22289089490694305</v>
      </c>
      <c r="O44" s="184">
        <v>0</v>
      </c>
      <c r="P44" s="186">
        <f>(O44+I44)/(O58+'Table I'!G11-'Table I'!G9)*100</f>
        <v>0.22289089490694305</v>
      </c>
      <c r="Q44" s="184">
        <v>0</v>
      </c>
      <c r="R44" s="186">
        <v>0</v>
      </c>
      <c r="S44" s="184"/>
      <c r="T44" s="186">
        <v>0</v>
      </c>
      <c r="U44" s="184">
        <v>20000</v>
      </c>
      <c r="V44" s="184"/>
      <c r="W44" s="184"/>
      <c r="X44" s="184"/>
    </row>
    <row r="45" spans="1:24" s="167" customFormat="1" x14ac:dyDescent="0.2">
      <c r="A45" s="183"/>
      <c r="B45" s="184" t="s">
        <v>193</v>
      </c>
      <c r="C45" s="184" t="s">
        <v>227</v>
      </c>
      <c r="D45" s="184"/>
      <c r="E45" s="184">
        <v>0</v>
      </c>
      <c r="F45" s="184">
        <v>0</v>
      </c>
      <c r="G45" s="184">
        <v>0</v>
      </c>
      <c r="H45" s="184"/>
      <c r="I45" s="184">
        <f>F45+G45+H45</f>
        <v>0</v>
      </c>
      <c r="J45" s="186">
        <f>(I45/('Table I'!G11-'Table I'!G9)*100)</f>
        <v>0</v>
      </c>
      <c r="K45" s="184">
        <v>0</v>
      </c>
      <c r="L45" s="184"/>
      <c r="M45" s="184">
        <f>K45+L45</f>
        <v>0</v>
      </c>
      <c r="N45" s="186">
        <f>(M45)/'Table I'!K11*100</f>
        <v>0</v>
      </c>
      <c r="O45" s="184">
        <v>0</v>
      </c>
      <c r="P45" s="186">
        <f>(O45+I45)/(O58+'Table I'!G11-'Table I'!G9)*100</f>
        <v>0</v>
      </c>
      <c r="Q45" s="184">
        <v>0</v>
      </c>
      <c r="R45" s="186">
        <v>0</v>
      </c>
      <c r="S45" s="184"/>
      <c r="T45" s="186">
        <v>0</v>
      </c>
      <c r="U45" s="184">
        <v>0</v>
      </c>
      <c r="V45" s="184"/>
      <c r="W45" s="184"/>
      <c r="X45" s="184"/>
    </row>
    <row r="46" spans="1:24" s="167" customFormat="1" x14ac:dyDescent="0.2">
      <c r="A46" s="183"/>
      <c r="B46" s="184" t="s">
        <v>195</v>
      </c>
      <c r="C46" s="184" t="s">
        <v>228</v>
      </c>
      <c r="D46" s="184"/>
      <c r="E46" s="184">
        <v>0</v>
      </c>
      <c r="F46" s="184">
        <v>0</v>
      </c>
      <c r="G46" s="184">
        <v>0</v>
      </c>
      <c r="H46" s="184"/>
      <c r="I46" s="184">
        <f>F46+G46+H46</f>
        <v>0</v>
      </c>
      <c r="J46" s="186">
        <f>(I46/('Table I'!G11-'Table I'!G9)*100)</f>
        <v>0</v>
      </c>
      <c r="K46" s="184">
        <v>0</v>
      </c>
      <c r="L46" s="184"/>
      <c r="M46" s="184">
        <f>K46+L46</f>
        <v>0</v>
      </c>
      <c r="N46" s="186">
        <f>(M46)/'Table I'!K11*100</f>
        <v>0</v>
      </c>
      <c r="O46" s="184">
        <v>0</v>
      </c>
      <c r="P46" s="186">
        <f>(O46+I46)/(O58+'Table I'!G11-'Table I'!G9)*100</f>
        <v>0</v>
      </c>
      <c r="Q46" s="184">
        <v>0</v>
      </c>
      <c r="R46" s="186">
        <v>0</v>
      </c>
      <c r="S46" s="184"/>
      <c r="T46" s="186">
        <v>0</v>
      </c>
      <c r="U46" s="184">
        <v>0</v>
      </c>
      <c r="V46" s="184"/>
      <c r="W46" s="184"/>
      <c r="X46" s="184"/>
    </row>
    <row r="47" spans="1:24" s="167" customFormat="1" x14ac:dyDescent="0.2">
      <c r="A47" s="183"/>
      <c r="B47" s="184" t="s">
        <v>229</v>
      </c>
      <c r="C47" s="184" t="s">
        <v>230</v>
      </c>
      <c r="D47" s="184"/>
      <c r="E47" s="184">
        <v>8</v>
      </c>
      <c r="F47" s="184">
        <v>92000</v>
      </c>
      <c r="G47" s="184">
        <v>0</v>
      </c>
      <c r="H47" s="184"/>
      <c r="I47" s="184">
        <f>F47+G47+H47</f>
        <v>92000</v>
      </c>
      <c r="J47" s="186">
        <f>(I47/('Table I'!G11-'Table I'!G9)*100)</f>
        <v>1.0252981165719381</v>
      </c>
      <c r="K47" s="184">
        <v>92000</v>
      </c>
      <c r="L47" s="184"/>
      <c r="M47" s="184">
        <f>K47+L47</f>
        <v>92000</v>
      </c>
      <c r="N47" s="186">
        <f>(M47)/'Table I'!K11*100</f>
        <v>1.0252981165719381</v>
      </c>
      <c r="O47" s="184">
        <v>0</v>
      </c>
      <c r="P47" s="186">
        <f>(O47+I47)/(O58+'Table I'!G11-'Table I'!G9)*100</f>
        <v>1.0252981165719381</v>
      </c>
      <c r="Q47" s="184">
        <v>0</v>
      </c>
      <c r="R47" s="186">
        <v>0</v>
      </c>
      <c r="S47" s="184"/>
      <c r="T47" s="186">
        <v>0</v>
      </c>
      <c r="U47" s="184">
        <v>92000</v>
      </c>
      <c r="V47" s="184"/>
      <c r="W47" s="184"/>
      <c r="X47" s="184"/>
    </row>
    <row r="48" spans="1:24" x14ac:dyDescent="0.2">
      <c r="A48" s="187"/>
      <c r="B48" s="188" t="s">
        <v>231</v>
      </c>
      <c r="C48" s="188" t="s">
        <v>204</v>
      </c>
      <c r="D48" s="188"/>
      <c r="E48" s="188"/>
      <c r="F48" s="188"/>
      <c r="G48" s="188"/>
      <c r="H48" s="188"/>
      <c r="I48" s="188"/>
      <c r="J48" s="190"/>
      <c r="K48" s="188"/>
      <c r="L48" s="188"/>
      <c r="M48" s="188"/>
      <c r="N48" s="190"/>
      <c r="O48" s="188"/>
      <c r="P48" s="190"/>
      <c r="Q48" s="188"/>
      <c r="R48" s="190"/>
      <c r="S48" s="188"/>
      <c r="T48" s="190"/>
      <c r="U48" s="188"/>
      <c r="V48" s="188"/>
      <c r="W48" s="188"/>
      <c r="X48" s="188"/>
    </row>
    <row r="49" spans="1:24" s="167" customFormat="1" x14ac:dyDescent="0.2">
      <c r="A49" s="183"/>
      <c r="B49" s="184" t="s">
        <v>232</v>
      </c>
      <c r="C49" s="184" t="s">
        <v>233</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(O49+I49)/(O58+'Table I'!G11-'Table I'!G9)*100</f>
        <v>0</v>
      </c>
      <c r="Q49" s="184">
        <v>0</v>
      </c>
      <c r="R49" s="186">
        <v>0</v>
      </c>
      <c r="S49" s="184"/>
      <c r="T49" s="186">
        <v>0</v>
      </c>
      <c r="U49" s="184">
        <v>0</v>
      </c>
      <c r="V49" s="184"/>
      <c r="W49" s="184"/>
      <c r="X49" s="184"/>
    </row>
    <row r="50" spans="1:24" s="167" customFormat="1" ht="36" x14ac:dyDescent="0.2">
      <c r="A50" s="183"/>
      <c r="B50" s="184" t="s">
        <v>234</v>
      </c>
      <c r="C50" s="184" t="s">
        <v>235</v>
      </c>
      <c r="D50" s="184"/>
      <c r="E50" s="184">
        <v>0</v>
      </c>
      <c r="F50" s="184">
        <v>0</v>
      </c>
      <c r="G50" s="184">
        <v>0</v>
      </c>
      <c r="H50" s="184"/>
      <c r="I50" s="184">
        <f>F50+G50+H50</f>
        <v>0</v>
      </c>
      <c r="J50" s="186">
        <f>(I50/('Table I'!G11-'Table I'!G9)*100)</f>
        <v>0</v>
      </c>
      <c r="K50" s="184">
        <v>0</v>
      </c>
      <c r="L50" s="184"/>
      <c r="M50" s="184">
        <f>K50+L50</f>
        <v>0</v>
      </c>
      <c r="N50" s="186">
        <f>(M50)/'Table I'!K11*100</f>
        <v>0</v>
      </c>
      <c r="O50" s="184">
        <v>0</v>
      </c>
      <c r="P50" s="186">
        <f>(O50+I50)/(O58+'Table I'!G11-'Table I'!G9)*100</f>
        <v>0</v>
      </c>
      <c r="Q50" s="184">
        <v>0</v>
      </c>
      <c r="R50" s="186">
        <v>0</v>
      </c>
      <c r="S50" s="184"/>
      <c r="T50" s="186">
        <v>0</v>
      </c>
      <c r="U50" s="184">
        <v>0</v>
      </c>
      <c r="V50" s="184"/>
      <c r="W50" s="184"/>
      <c r="X50" s="184"/>
    </row>
    <row r="51" spans="1:24" s="167" customFormat="1" x14ac:dyDescent="0.2">
      <c r="A51" s="183"/>
      <c r="B51" s="184" t="s">
        <v>236</v>
      </c>
      <c r="C51" s="184" t="s">
        <v>237</v>
      </c>
      <c r="D51" s="184"/>
      <c r="E51" s="184">
        <v>11</v>
      </c>
      <c r="F51" s="184">
        <v>132000</v>
      </c>
      <c r="G51" s="184">
        <v>0</v>
      </c>
      <c r="H51" s="184"/>
      <c r="I51" s="184">
        <f>F51+G51+H51</f>
        <v>132000</v>
      </c>
      <c r="J51" s="186">
        <f>(I51/('Table I'!G11-'Table I'!G9)*100)</f>
        <v>1.4710799063858242</v>
      </c>
      <c r="K51" s="184">
        <v>132000</v>
      </c>
      <c r="L51" s="184"/>
      <c r="M51" s="184">
        <f>K51+L51</f>
        <v>132000</v>
      </c>
      <c r="N51" s="186">
        <f>(M51)/'Table I'!K11*100</f>
        <v>1.4710799063858242</v>
      </c>
      <c r="O51" s="184">
        <v>0</v>
      </c>
      <c r="P51" s="186">
        <f>(O51+I51)/(O58+'Table I'!G11-'Table I'!G9)*100</f>
        <v>1.4710799063858242</v>
      </c>
      <c r="Q51" s="184">
        <v>0</v>
      </c>
      <c r="R51" s="186">
        <v>0</v>
      </c>
      <c r="S51" s="184"/>
      <c r="T51" s="186">
        <v>0</v>
      </c>
      <c r="U51" s="184">
        <v>132000</v>
      </c>
      <c r="V51" s="184"/>
      <c r="W51" s="184"/>
      <c r="X51" s="184"/>
    </row>
    <row r="52" spans="1:24" s="167" customFormat="1" x14ac:dyDescent="0.2">
      <c r="A52" s="183"/>
      <c r="B52" s="184" t="s">
        <v>238</v>
      </c>
      <c r="C52" s="184" t="s">
        <v>239</v>
      </c>
      <c r="D52" s="184"/>
      <c r="E52" s="184">
        <v>0</v>
      </c>
      <c r="F52" s="184">
        <v>0</v>
      </c>
      <c r="G52" s="184">
        <v>0</v>
      </c>
      <c r="H52" s="184"/>
      <c r="I52" s="184">
        <f>F52+G52+H52</f>
        <v>0</v>
      </c>
      <c r="J52" s="186">
        <f>(I52/('Table I'!G11-'Table I'!G9)*100)</f>
        <v>0</v>
      </c>
      <c r="K52" s="184">
        <v>0</v>
      </c>
      <c r="L52" s="184"/>
      <c r="M52" s="184">
        <f>K52+L52</f>
        <v>0</v>
      </c>
      <c r="N52" s="186">
        <f>(M52)/'Table I'!K11*100</f>
        <v>0</v>
      </c>
      <c r="O52" s="184">
        <v>0</v>
      </c>
      <c r="P52" s="186">
        <f>(O52+I52)/(O58+'Table I'!G11-'Table I'!G9)*100</f>
        <v>0</v>
      </c>
      <c r="Q52" s="184">
        <v>0</v>
      </c>
      <c r="R52" s="186">
        <v>0</v>
      </c>
      <c r="S52" s="184"/>
      <c r="T52" s="186">
        <v>0</v>
      </c>
      <c r="U52" s="184">
        <v>0</v>
      </c>
      <c r="V52" s="184"/>
      <c r="W52" s="184"/>
      <c r="X52" s="184"/>
    </row>
    <row r="53" spans="1:24" s="167" customFormat="1" x14ac:dyDescent="0.2">
      <c r="A53" s="183"/>
      <c r="B53" s="184" t="s">
        <v>240</v>
      </c>
      <c r="C53" s="184" t="s">
        <v>241</v>
      </c>
      <c r="D53" s="184"/>
      <c r="E53" s="184">
        <v>0</v>
      </c>
      <c r="F53" s="184">
        <v>0</v>
      </c>
      <c r="G53" s="184">
        <v>0</v>
      </c>
      <c r="H53" s="184"/>
      <c r="I53" s="184">
        <f>F53+G53+H53</f>
        <v>0</v>
      </c>
      <c r="J53" s="186">
        <f>(I53/('Table I'!G11-'Table I'!G9)*100)</f>
        <v>0</v>
      </c>
      <c r="K53" s="184">
        <v>0</v>
      </c>
      <c r="L53" s="184"/>
      <c r="M53" s="184">
        <f>K53+L53</f>
        <v>0</v>
      </c>
      <c r="N53" s="186">
        <f>(M53)/'Table I'!K11*100</f>
        <v>0</v>
      </c>
      <c r="O53" s="184">
        <v>0</v>
      </c>
      <c r="P53" s="186">
        <f>(O53+I53)/(O58+'Table I'!G11-'Table I'!G9)*100</f>
        <v>0</v>
      </c>
      <c r="Q53" s="184">
        <v>0</v>
      </c>
      <c r="R53" s="186">
        <v>0</v>
      </c>
      <c r="S53" s="184"/>
      <c r="T53" s="186">
        <v>0</v>
      </c>
      <c r="U53" s="184">
        <v>0</v>
      </c>
      <c r="V53" s="184"/>
      <c r="W53" s="184"/>
      <c r="X53" s="184"/>
    </row>
    <row r="54" spans="1:24" s="167" customFormat="1" x14ac:dyDescent="0.2">
      <c r="A54" s="183"/>
      <c r="B54" s="184" t="s">
        <v>242</v>
      </c>
      <c r="C54" s="184" t="s">
        <v>243</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(O54+I54)/(O58+'Table I'!G11-'Table I'!G9)*100</f>
        <v>0</v>
      </c>
      <c r="Q54" s="184">
        <v>0</v>
      </c>
      <c r="R54" s="186">
        <v>0</v>
      </c>
      <c r="S54" s="184"/>
      <c r="T54" s="186">
        <v>0</v>
      </c>
      <c r="U54" s="184">
        <v>0</v>
      </c>
      <c r="V54" s="184"/>
      <c r="W54" s="184"/>
      <c r="X54" s="184"/>
    </row>
    <row r="55" spans="1:24" s="167" customFormat="1" x14ac:dyDescent="0.2">
      <c r="A55" s="183"/>
      <c r="B55" s="184" t="s">
        <v>244</v>
      </c>
      <c r="C55" s="184" t="s">
        <v>245</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(O55+I55)/(O58+'Table I'!G11-'Table I'!G9)*100</f>
        <v>0</v>
      </c>
      <c r="Q55" s="184">
        <v>0</v>
      </c>
      <c r="R55" s="186">
        <v>0</v>
      </c>
      <c r="S55" s="184"/>
      <c r="T55" s="186">
        <v>0</v>
      </c>
      <c r="U55" s="184">
        <v>0</v>
      </c>
      <c r="V55" s="184"/>
      <c r="W55" s="184"/>
      <c r="X55" s="184"/>
    </row>
    <row r="56" spans="1:24" s="167" customFormat="1" x14ac:dyDescent="0.2">
      <c r="A56" s="183"/>
      <c r="B56" s="184" t="s">
        <v>246</v>
      </c>
      <c r="C56" s="184" t="s">
        <v>247</v>
      </c>
      <c r="D56" s="184"/>
      <c r="E56" s="184">
        <v>0</v>
      </c>
      <c r="F56" s="184">
        <v>0</v>
      </c>
      <c r="G56" s="184">
        <v>0</v>
      </c>
      <c r="H56" s="184"/>
      <c r="I56" s="184">
        <f>F56+G56+H56</f>
        <v>0</v>
      </c>
      <c r="J56" s="186">
        <f>(I56/('Table I'!G11-'Table I'!G9)*100)</f>
        <v>0</v>
      </c>
      <c r="K56" s="184">
        <v>0</v>
      </c>
      <c r="L56" s="184"/>
      <c r="M56" s="184">
        <f>K56+L56</f>
        <v>0</v>
      </c>
      <c r="N56" s="186">
        <f>(M56)/'Table I'!K11*100</f>
        <v>0</v>
      </c>
      <c r="O56" s="184">
        <v>0</v>
      </c>
      <c r="P56" s="186">
        <f>(O56+I56)/(O58+'Table I'!G11-'Table I'!G9)*100</f>
        <v>0</v>
      </c>
      <c r="Q56" s="184">
        <v>0</v>
      </c>
      <c r="R56" s="186">
        <v>0</v>
      </c>
      <c r="S56" s="184"/>
      <c r="T56" s="186">
        <v>0</v>
      </c>
      <c r="U56" s="184">
        <v>0</v>
      </c>
      <c r="V56" s="184"/>
      <c r="W56" s="184"/>
      <c r="X56" s="184"/>
    </row>
    <row r="57" spans="1:24" s="168" customFormat="1" ht="12.75" thickBot="1" x14ac:dyDescent="0.25">
      <c r="A57" s="191"/>
      <c r="B57" s="192"/>
      <c r="C57" s="192" t="s">
        <v>248</v>
      </c>
      <c r="D57" s="192"/>
      <c r="E57" s="192">
        <f>+E34+E35+E36+E37+E38+E39+E40+E41+E44+E45+E46+E47+E49+E50+E51+E52+E53+E54+E55+E56</f>
        <v>283</v>
      </c>
      <c r="F57" s="192">
        <f>+F34+F35+F36+F37+F38+F39+F40+F41+F44+F45+F46+F47+F49+F50+F51+F52+F53+F54+F55+F56</f>
        <v>2700000</v>
      </c>
      <c r="G57" s="192">
        <f>+G34+G35+G36+G37+G38+G39+G40+G41+G44+G45+G46+G47+G49+G50+G51+G52+G53+G54+G55+G56</f>
        <v>0</v>
      </c>
      <c r="H57" s="192">
        <f>+H34+H35+H36+H37+H38+H39+H40+H41+H44+H45+H46+H47+H49+H50+H51+H52+H53+H54+H55+H56</f>
        <v>0</v>
      </c>
      <c r="I57" s="192">
        <f>F57+G57+H57</f>
        <v>2700000</v>
      </c>
      <c r="J57" s="194">
        <f>(I57/('Table I'!G11-'Table I'!G9)*100)</f>
        <v>30.090270812437314</v>
      </c>
      <c r="K57" s="192">
        <f>+K34+K35+K36+K37+K38+K39+K40+K41+K44+K45+K46+K47+K49+K50+K51+K52+K53+K54+K55+K56</f>
        <v>2700000</v>
      </c>
      <c r="L57" s="192">
        <f>+L34+L35+L36+L37+L38+L39+L40+L41+L44+L45+L46+L47+L49+L50+L51+L52+L53+L54+L55+L56</f>
        <v>0</v>
      </c>
      <c r="M57" s="192">
        <f>K57+L57</f>
        <v>2700000</v>
      </c>
      <c r="N57" s="194">
        <f>(M57)/'Table I'!K11*100</f>
        <v>30.090270812437314</v>
      </c>
      <c r="O57" s="192">
        <f>+O34+O35+O36+O37+O38+O39+O40+O41+O44+O45+O46+O47+O49+O50+O51+O52+O53+O54+O55+O56</f>
        <v>0</v>
      </c>
      <c r="P57" s="194">
        <f>(O57+I57)/(O58+'Table I'!G11-'Table I'!G9)*100</f>
        <v>30.090270812437314</v>
      </c>
      <c r="Q57" s="192">
        <f>+Q34+Q35+Q36+Q37+Q38+Q39+Q40+Q41+Q44+Q45+Q46+Q47+Q49+Q50+Q51+Q52+Q53+Q54+Q55+Q56</f>
        <v>0</v>
      </c>
      <c r="R57" s="194">
        <v>0</v>
      </c>
      <c r="S57" s="192">
        <f>+S34+S35+S36+S37+S38+S39+S40+S41+S44+S45+S46+S47+S49+S50+S51+S52+S53+S54+S55+S56</f>
        <v>0</v>
      </c>
      <c r="T57" s="194">
        <v>0</v>
      </c>
      <c r="U57" s="192">
        <f>+U34+U35+U36+U37+U38+U39+U40+U41+U44+U45+U46+U47+U49+U50+U51+U52+U53+U54+U55+U56</f>
        <v>2700000</v>
      </c>
      <c r="V57" s="192">
        <f>+V34+V35+V36+V37+V38+V39+V40+V41+V44+V45+V46+V47+V49+V50+V51+V52+V53+V54+V55+V56</f>
        <v>0</v>
      </c>
      <c r="W57" s="192">
        <f>+W34+W35+W36+W37+W38+W39+W40+W41+W44+W45+W46+W47+W49+W50+W51+W52+W53+W54+W55+W56</f>
        <v>0</v>
      </c>
      <c r="X57" s="192">
        <f>+X34+X35+X36+X37+X38+X39+X40+X41+X44+X45+X46+X47+X49+X50+X51+X52+X53+X54+X55+X56</f>
        <v>0</v>
      </c>
    </row>
    <row r="58" spans="1:24" s="166" customFormat="1" ht="36.75" thickBot="1" x14ac:dyDescent="0.25">
      <c r="A58" s="199"/>
      <c r="B58" s="200"/>
      <c r="C58" s="200" t="s">
        <v>249</v>
      </c>
      <c r="D58" s="200"/>
      <c r="E58" s="200">
        <f>E18+E27+E32+E57</f>
        <v>283</v>
      </c>
      <c r="F58" s="200">
        <f>F18+F27+F32+F57</f>
        <v>2700000</v>
      </c>
      <c r="G58" s="200">
        <f>G18+G27+G32+G57</f>
        <v>0</v>
      </c>
      <c r="H58" s="200">
        <f>H18+H27+H32+H57</f>
        <v>0</v>
      </c>
      <c r="I58" s="200">
        <f>I18+I27+I32+I57</f>
        <v>2700000</v>
      </c>
      <c r="J58" s="202">
        <f>J18+J27+J32+J57</f>
        <v>30.090270812437314</v>
      </c>
      <c r="K58" s="200">
        <f>K18+K27+K32+K57</f>
        <v>2700000</v>
      </c>
      <c r="L58" s="200">
        <f>L18+L27+L32+L57</f>
        <v>0</v>
      </c>
      <c r="M58" s="200">
        <f>M18+M27+M32+M57</f>
        <v>2700000</v>
      </c>
      <c r="N58" s="202">
        <f>N18+N27+N32+N57</f>
        <v>30.090270812437314</v>
      </c>
      <c r="O58" s="200">
        <f>O18+O27+O32+O57</f>
        <v>0</v>
      </c>
      <c r="P58" s="202">
        <f>P18+P27+P32+P57</f>
        <v>30.090270812437314</v>
      </c>
      <c r="Q58" s="200">
        <f>Q18+Q27+Q32+Q57</f>
        <v>0</v>
      </c>
      <c r="R58" s="202">
        <v>0</v>
      </c>
      <c r="S58" s="200">
        <f>S18+S27+S32+S57</f>
        <v>0</v>
      </c>
      <c r="T58" s="202">
        <v>0</v>
      </c>
      <c r="U58" s="200">
        <f>U18+U27+U32+U57</f>
        <v>2700000</v>
      </c>
      <c r="V58" s="200"/>
      <c r="W58" s="200"/>
      <c r="X58"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79" t="s">
        <v>94</v>
      </c>
      <c r="B1" s="79"/>
      <c r="C1" s="79"/>
      <c r="D1" s="79"/>
      <c r="E1" s="79"/>
      <c r="F1" s="79"/>
      <c r="G1" s="79"/>
      <c r="H1" s="79"/>
      <c r="I1" s="79"/>
      <c r="J1" s="79"/>
      <c r="K1" s="79"/>
      <c r="L1" s="79"/>
      <c r="M1" s="79"/>
      <c r="N1" s="79"/>
      <c r="O1" s="79"/>
      <c r="P1" s="79"/>
      <c r="Q1" s="79"/>
      <c r="R1" s="79"/>
      <c r="S1" s="79"/>
      <c r="T1" s="79"/>
    </row>
    <row r="2" spans="1:20" ht="40.5" customHeight="1" x14ac:dyDescent="0.2">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x14ac:dyDescent="0.2">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x14ac:dyDescent="0.2">
      <c r="A4" s="116"/>
      <c r="B4" s="118"/>
      <c r="C4" s="61"/>
      <c r="D4" s="61"/>
      <c r="E4" s="61"/>
      <c r="F4" s="61"/>
      <c r="G4" s="61"/>
      <c r="H4" s="118"/>
      <c r="I4" s="118"/>
      <c r="J4" s="11" t="s">
        <v>74</v>
      </c>
      <c r="K4" s="11" t="s">
        <v>75</v>
      </c>
      <c r="L4" s="11" t="s">
        <v>38</v>
      </c>
      <c r="M4" s="123"/>
      <c r="N4" s="61"/>
      <c r="O4" s="118"/>
      <c r="P4" s="61"/>
      <c r="Q4" s="120"/>
      <c r="R4" s="118"/>
      <c r="S4" s="120"/>
      <c r="T4" s="118"/>
    </row>
    <row r="5" spans="1:20" ht="45" customHeight="1" x14ac:dyDescent="0.2">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x14ac:dyDescent="0.2">
      <c r="A6" s="215" t="s">
        <v>250</v>
      </c>
      <c r="B6" s="210" t="s">
        <v>251</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x14ac:dyDescent="0.25">
      <c r="A7" s="216" t="s">
        <v>252</v>
      </c>
      <c r="B7" s="217" t="s">
        <v>253</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x14ac:dyDescent="0.25">
      <c r="A8" s="219"/>
      <c r="B8" s="220" t="s">
        <v>254</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126" t="s">
        <v>104</v>
      </c>
      <c r="B1" s="126"/>
      <c r="C1" s="126"/>
      <c r="D1" s="126"/>
      <c r="E1" s="126"/>
      <c r="F1" s="126"/>
      <c r="G1" s="126"/>
      <c r="H1" s="126"/>
      <c r="I1" s="126"/>
      <c r="J1" s="126"/>
      <c r="K1" s="126"/>
    </row>
    <row r="2" spans="1:11" ht="51" customHeight="1" thickTop="1" x14ac:dyDescent="0.2">
      <c r="A2" s="127" t="s">
        <v>105</v>
      </c>
      <c r="B2" s="129" t="s">
        <v>106</v>
      </c>
      <c r="C2" s="129"/>
      <c r="D2" s="129"/>
      <c r="E2" s="129" t="s">
        <v>107</v>
      </c>
      <c r="F2" s="129"/>
      <c r="G2" s="129"/>
      <c r="H2" s="130" t="s">
        <v>108</v>
      </c>
      <c r="I2" s="130"/>
      <c r="J2" s="130"/>
      <c r="K2" s="30" t="s">
        <v>109</v>
      </c>
    </row>
    <row r="3" spans="1:11" x14ac:dyDescent="0.2">
      <c r="A3" s="128"/>
      <c r="B3" s="131" t="s">
        <v>110</v>
      </c>
      <c r="C3" s="131"/>
      <c r="D3" s="131"/>
      <c r="E3" s="131" t="s">
        <v>111</v>
      </c>
      <c r="F3" s="131"/>
      <c r="G3" s="131"/>
      <c r="H3" s="131" t="s">
        <v>112</v>
      </c>
      <c r="I3" s="131"/>
      <c r="J3" s="131"/>
      <c r="K3" s="31" t="s">
        <v>113</v>
      </c>
    </row>
    <row r="4" spans="1:11" ht="25.5" x14ac:dyDescent="0.2">
      <c r="A4" s="128"/>
      <c r="B4" s="32" t="s">
        <v>114</v>
      </c>
      <c r="C4" s="33" t="s">
        <v>115</v>
      </c>
      <c r="D4" s="32" t="s">
        <v>116</v>
      </c>
      <c r="E4" s="32" t="s">
        <v>114</v>
      </c>
      <c r="F4" s="33" t="s">
        <v>115</v>
      </c>
      <c r="G4" s="32" t="s">
        <v>116</v>
      </c>
      <c r="H4" s="132" t="s">
        <v>117</v>
      </c>
      <c r="I4" s="132"/>
      <c r="J4" s="132"/>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124" t="s">
        <v>124</v>
      </c>
      <c r="B17" s="124"/>
      <c r="C17" s="124"/>
      <c r="D17" s="124"/>
      <c r="E17" s="124"/>
      <c r="F17" s="124"/>
      <c r="G17" s="124"/>
      <c r="H17" s="124"/>
      <c r="I17" s="124"/>
      <c r="J17" s="124"/>
      <c r="K17" s="124"/>
    </row>
    <row r="18" spans="1:11" ht="15" x14ac:dyDescent="0.2">
      <c r="A18" s="125" t="s">
        <v>125</v>
      </c>
      <c r="B18" s="125"/>
      <c r="C18" s="125"/>
      <c r="D18" s="125"/>
      <c r="E18" s="125"/>
      <c r="F18" s="125"/>
      <c r="G18" s="125"/>
      <c r="H18" s="125"/>
      <c r="I18" s="125"/>
      <c r="J18" s="125"/>
      <c r="K18" s="125"/>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134" t="s">
        <v>133</v>
      </c>
      <c r="B1" s="134"/>
      <c r="C1" s="134"/>
    </row>
    <row r="2" spans="1:3" x14ac:dyDescent="0.2">
      <c r="A2" s="133" t="s">
        <v>134</v>
      </c>
      <c r="B2" s="133"/>
      <c r="C2" s="133"/>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election sqref="A1:K11"/>
    </sheetView>
  </sheetViews>
  <sheetFormatPr defaultRowHeight="12.75" x14ac:dyDescent="0.2"/>
  <cols>
    <col min="1" max="1" width="6.5" bestFit="1" customWidth="1"/>
    <col min="2" max="2" width="24.83203125" bestFit="1" customWidth="1"/>
    <col min="3" max="3" width="61.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63" bestFit="1" customWidth="1"/>
  </cols>
  <sheetData>
    <row r="1" spans="1:11" s="145" customFormat="1" x14ac:dyDescent="0.2">
      <c r="A1" s="229" t="s">
        <v>229</v>
      </c>
      <c r="B1" s="223" t="s">
        <v>255</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266</v>
      </c>
      <c r="C3" s="226" t="s">
        <v>267</v>
      </c>
      <c r="D3" s="224">
        <v>28000</v>
      </c>
      <c r="E3" s="224">
        <v>0</v>
      </c>
      <c r="F3" s="224">
        <v>28000</v>
      </c>
      <c r="G3" s="227">
        <v>0.312</v>
      </c>
      <c r="H3" s="228">
        <v>280000</v>
      </c>
      <c r="I3" s="224">
        <v>0</v>
      </c>
      <c r="J3" s="226" t="s">
        <v>268</v>
      </c>
      <c r="K3" s="226" t="s">
        <v>269</v>
      </c>
    </row>
    <row r="4" spans="1:11" x14ac:dyDescent="0.2">
      <c r="A4" s="230">
        <v>2</v>
      </c>
      <c r="B4" s="225" t="s">
        <v>270</v>
      </c>
      <c r="C4" s="226" t="s">
        <v>271</v>
      </c>
      <c r="D4" s="224">
        <v>24000</v>
      </c>
      <c r="E4" s="224">
        <v>0</v>
      </c>
      <c r="F4" s="224">
        <v>24000</v>
      </c>
      <c r="G4" s="227">
        <v>0.26750000000000002</v>
      </c>
      <c r="H4" s="228">
        <v>240000</v>
      </c>
      <c r="I4" s="224">
        <v>0</v>
      </c>
      <c r="J4" s="226" t="s">
        <v>268</v>
      </c>
      <c r="K4" s="226" t="s">
        <v>272</v>
      </c>
    </row>
    <row r="5" spans="1:11" x14ac:dyDescent="0.2">
      <c r="A5" s="230">
        <v>3</v>
      </c>
      <c r="B5" s="225" t="s">
        <v>273</v>
      </c>
      <c r="C5" s="226" t="s">
        <v>274</v>
      </c>
      <c r="D5" s="224">
        <v>12000</v>
      </c>
      <c r="E5" s="224">
        <v>0</v>
      </c>
      <c r="F5" s="224">
        <v>12000</v>
      </c>
      <c r="G5" s="227">
        <v>0.13370000000000001</v>
      </c>
      <c r="H5" s="228">
        <v>120000</v>
      </c>
      <c r="I5" s="224">
        <v>0</v>
      </c>
      <c r="J5" s="226" t="s">
        <v>268</v>
      </c>
      <c r="K5" s="226" t="s">
        <v>269</v>
      </c>
    </row>
    <row r="6" spans="1:11" x14ac:dyDescent="0.2">
      <c r="A6" s="230">
        <v>4</v>
      </c>
      <c r="B6" s="225" t="s">
        <v>275</v>
      </c>
      <c r="C6" s="226" t="s">
        <v>276</v>
      </c>
      <c r="D6" s="224">
        <v>8000</v>
      </c>
      <c r="E6" s="224">
        <v>0</v>
      </c>
      <c r="F6" s="224">
        <v>8000</v>
      </c>
      <c r="G6" s="227">
        <v>8.9200000000000002E-2</v>
      </c>
      <c r="H6" s="228">
        <v>80000</v>
      </c>
      <c r="I6" s="224">
        <v>0</v>
      </c>
      <c r="J6" s="226" t="s">
        <v>268</v>
      </c>
      <c r="K6" s="226" t="s">
        <v>269</v>
      </c>
    </row>
    <row r="7" spans="1:11" x14ac:dyDescent="0.2">
      <c r="A7" s="230">
        <v>5</v>
      </c>
      <c r="B7" s="225" t="s">
        <v>277</v>
      </c>
      <c r="C7" s="226" t="s">
        <v>278</v>
      </c>
      <c r="D7" s="224">
        <v>8000</v>
      </c>
      <c r="E7" s="224">
        <v>0</v>
      </c>
      <c r="F7" s="224">
        <v>8000</v>
      </c>
      <c r="G7" s="227">
        <v>8.9200000000000002E-2</v>
      </c>
      <c r="H7" s="228">
        <v>80000</v>
      </c>
      <c r="I7" s="224">
        <v>0</v>
      </c>
      <c r="J7" s="226" t="s">
        <v>268</v>
      </c>
      <c r="K7" s="226" t="s">
        <v>272</v>
      </c>
    </row>
    <row r="8" spans="1:11" x14ac:dyDescent="0.2">
      <c r="A8" s="230">
        <v>6</v>
      </c>
      <c r="B8" s="225" t="s">
        <v>279</v>
      </c>
      <c r="C8" s="226" t="s">
        <v>280</v>
      </c>
      <c r="D8" s="224">
        <v>4000</v>
      </c>
      <c r="E8" s="224">
        <v>0</v>
      </c>
      <c r="F8" s="224">
        <v>4000</v>
      </c>
      <c r="G8" s="227">
        <v>4.4600000000000001E-2</v>
      </c>
      <c r="H8" s="228">
        <v>40000</v>
      </c>
      <c r="I8" s="224">
        <v>0</v>
      </c>
      <c r="J8" s="226" t="s">
        <v>268</v>
      </c>
      <c r="K8" s="226" t="s">
        <v>269</v>
      </c>
    </row>
    <row r="9" spans="1:11" x14ac:dyDescent="0.2">
      <c r="A9" s="230">
        <v>7</v>
      </c>
      <c r="B9" s="225" t="s">
        <v>281</v>
      </c>
      <c r="C9" s="226" t="s">
        <v>282</v>
      </c>
      <c r="D9" s="224">
        <v>4000</v>
      </c>
      <c r="E9" s="224">
        <v>0</v>
      </c>
      <c r="F9" s="224">
        <v>4000</v>
      </c>
      <c r="G9" s="227">
        <v>4.4600000000000001E-2</v>
      </c>
      <c r="H9" s="228">
        <v>40000</v>
      </c>
      <c r="I9" s="224">
        <v>0</v>
      </c>
      <c r="J9" s="226" t="s">
        <v>268</v>
      </c>
      <c r="K9" s="226" t="s">
        <v>269</v>
      </c>
    </row>
    <row r="10" spans="1:11" x14ac:dyDescent="0.2">
      <c r="A10" s="230">
        <v>8</v>
      </c>
      <c r="B10" s="225" t="s">
        <v>283</v>
      </c>
      <c r="C10" s="226" t="s">
        <v>284</v>
      </c>
      <c r="D10" s="224">
        <v>4000</v>
      </c>
      <c r="E10" s="224">
        <v>0</v>
      </c>
      <c r="F10" s="224">
        <v>4000</v>
      </c>
      <c r="G10" s="227">
        <v>4.4600000000000001E-2</v>
      </c>
      <c r="H10" s="228">
        <v>40000</v>
      </c>
      <c r="I10" s="224">
        <v>0</v>
      </c>
      <c r="J10" s="226" t="s">
        <v>268</v>
      </c>
      <c r="K10" s="226" t="s">
        <v>269</v>
      </c>
    </row>
    <row r="11" spans="1:11" x14ac:dyDescent="0.2">
      <c r="A11" s="231"/>
      <c r="B11" s="232" t="s">
        <v>38</v>
      </c>
      <c r="C11" s="232"/>
      <c r="D11" s="232"/>
      <c r="E11" s="232"/>
      <c r="F11" s="232">
        <v>92000</v>
      </c>
      <c r="G11" s="232">
        <v>1.0253000000000001</v>
      </c>
      <c r="H11" s="232">
        <v>920000</v>
      </c>
      <c r="I11" s="232">
        <v>0</v>
      </c>
      <c r="J11" s="232"/>
      <c r="K11"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sqref="A1:K8"/>
    </sheetView>
  </sheetViews>
  <sheetFormatPr defaultRowHeight="12.75" x14ac:dyDescent="0.2"/>
  <cols>
    <col min="1" max="1" width="6.5" bestFit="1" customWidth="1"/>
    <col min="2" max="2" width="24.83203125" bestFit="1" customWidth="1"/>
    <col min="3" max="3" width="23.6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31" bestFit="1" customWidth="1"/>
  </cols>
  <sheetData>
    <row r="1" spans="1:11" s="145" customFormat="1" x14ac:dyDescent="0.2">
      <c r="A1" s="229" t="s">
        <v>191</v>
      </c>
      <c r="B1" s="223" t="s">
        <v>285</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286</v>
      </c>
      <c r="C3" s="226" t="s">
        <v>287</v>
      </c>
      <c r="D3" s="224">
        <v>4000</v>
      </c>
      <c r="E3" s="224">
        <v>0</v>
      </c>
      <c r="F3" s="224">
        <v>4000</v>
      </c>
      <c r="G3" s="227">
        <v>4.4600000000000001E-2</v>
      </c>
      <c r="H3" s="228">
        <v>40000</v>
      </c>
      <c r="I3" s="224">
        <v>0</v>
      </c>
      <c r="J3" s="226" t="s">
        <v>288</v>
      </c>
      <c r="K3" s="226" t="s">
        <v>289</v>
      </c>
    </row>
    <row r="4" spans="1:11" x14ac:dyDescent="0.2">
      <c r="A4" s="230">
        <v>2</v>
      </c>
      <c r="B4" s="225" t="s">
        <v>290</v>
      </c>
      <c r="C4" s="226" t="s">
        <v>291</v>
      </c>
      <c r="D4" s="224">
        <v>4000</v>
      </c>
      <c r="E4" s="224">
        <v>0</v>
      </c>
      <c r="F4" s="224">
        <v>4000</v>
      </c>
      <c r="G4" s="227">
        <v>4.4600000000000001E-2</v>
      </c>
      <c r="H4" s="228">
        <v>40000</v>
      </c>
      <c r="I4" s="224">
        <v>0</v>
      </c>
      <c r="J4" s="226" t="s">
        <v>288</v>
      </c>
      <c r="K4" s="226" t="s">
        <v>289</v>
      </c>
    </row>
    <row r="5" spans="1:11" x14ac:dyDescent="0.2">
      <c r="A5" s="230">
        <v>3</v>
      </c>
      <c r="B5" s="225" t="s">
        <v>292</v>
      </c>
      <c r="C5" s="226" t="s">
        <v>293</v>
      </c>
      <c r="D5" s="224">
        <v>4000</v>
      </c>
      <c r="E5" s="224">
        <v>0</v>
      </c>
      <c r="F5" s="224">
        <v>4000</v>
      </c>
      <c r="G5" s="227">
        <v>4.4600000000000001E-2</v>
      </c>
      <c r="H5" s="228">
        <v>40000</v>
      </c>
      <c r="I5" s="224">
        <v>0</v>
      </c>
      <c r="J5" s="226" t="s">
        <v>288</v>
      </c>
      <c r="K5" s="226" t="s">
        <v>289</v>
      </c>
    </row>
    <row r="6" spans="1:11" x14ac:dyDescent="0.2">
      <c r="A6" s="230">
        <v>4</v>
      </c>
      <c r="B6" s="225" t="s">
        <v>294</v>
      </c>
      <c r="C6" s="226" t="s">
        <v>295</v>
      </c>
      <c r="D6" s="224">
        <v>4000</v>
      </c>
      <c r="E6" s="224">
        <v>0</v>
      </c>
      <c r="F6" s="224">
        <v>4000</v>
      </c>
      <c r="G6" s="227">
        <v>4.4600000000000001E-2</v>
      </c>
      <c r="H6" s="228">
        <v>40000</v>
      </c>
      <c r="I6" s="224">
        <v>0</v>
      </c>
      <c r="J6" s="226" t="s">
        <v>288</v>
      </c>
      <c r="K6" s="226" t="s">
        <v>289</v>
      </c>
    </row>
    <row r="7" spans="1:11" x14ac:dyDescent="0.2">
      <c r="A7" s="230">
        <v>5</v>
      </c>
      <c r="B7" s="225" t="s">
        <v>296</v>
      </c>
      <c r="C7" s="226" t="s">
        <v>297</v>
      </c>
      <c r="D7" s="224">
        <v>4000</v>
      </c>
      <c r="E7" s="224">
        <v>0</v>
      </c>
      <c r="F7" s="224">
        <v>4000</v>
      </c>
      <c r="G7" s="227">
        <v>4.4600000000000001E-2</v>
      </c>
      <c r="H7" s="228">
        <v>40000</v>
      </c>
      <c r="I7" s="224">
        <v>0</v>
      </c>
      <c r="J7" s="226" t="s">
        <v>288</v>
      </c>
      <c r="K7" s="226" t="s">
        <v>298</v>
      </c>
    </row>
    <row r="8" spans="1:11" x14ac:dyDescent="0.2">
      <c r="A8" s="231"/>
      <c r="B8" s="232" t="s">
        <v>38</v>
      </c>
      <c r="C8" s="232"/>
      <c r="D8" s="232"/>
      <c r="E8" s="232"/>
      <c r="F8" s="232">
        <v>20000</v>
      </c>
      <c r="G8" s="232">
        <v>0.22289999999999999</v>
      </c>
      <c r="H8" s="232">
        <v>200000</v>
      </c>
      <c r="I8" s="232">
        <v>0</v>
      </c>
      <c r="J8" s="232"/>
      <c r="K8"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Table I</vt:lpstr>
      <vt:lpstr>Table II</vt:lpstr>
      <vt:lpstr>Table III</vt:lpstr>
      <vt:lpstr>Table IV</vt:lpstr>
      <vt:lpstr>Table V</vt:lpstr>
      <vt:lpstr>Table VI</vt:lpstr>
      <vt:lpstr>Bodies_Corporate</vt:lpstr>
      <vt:lpstr>NRI</vt:lpstr>
      <vt:lpstr>HUF</vt:lpstr>
      <vt:lpstr>Public</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Rohit</cp:lastModifiedBy>
  <dcterms:created xsi:type="dcterms:W3CDTF">2016-01-05T09:38:22Z</dcterms:created>
  <dcterms:modified xsi:type="dcterms:W3CDTF">2024-10-04T12:55:32Z</dcterms:modified>
</cp:coreProperties>
</file>